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5220" yWindow="5640" windowWidth="28540" windowHeight="19440"/>
  </bookViews>
  <sheets>
    <sheet name="by Gender -- new charts " sheetId="7" r:id="rId1"/>
    <sheet name="by Age -- new charts" sheetId="9" r:id="rId2"/>
    <sheet name="NSF vs ICE" sheetId="6" state="hidden" r:id="rId3"/>
    <sheet name="NSF tables" sheetId="5" state="hidden" r:id="rId4"/>
    <sheet name="Gender Comparison" sheetId="8" state="hidden" r:id="rId5"/>
    <sheet name="by Age" sheetId="3" state="hidden" r:id="rId6"/>
    <sheet name="by Gender - imputation only" sheetId="4" state="hidden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94" i="9" l="1"/>
  <c r="AU94" i="9"/>
  <c r="AT93" i="9"/>
  <c r="AU93" i="9"/>
  <c r="AT86" i="9"/>
  <c r="AU86" i="9"/>
  <c r="AT85" i="9"/>
  <c r="AU85" i="9"/>
  <c r="AO93" i="9"/>
  <c r="AO90" i="9"/>
  <c r="AP90" i="9"/>
  <c r="AO89" i="9"/>
  <c r="AP89" i="9"/>
  <c r="AO86" i="9"/>
  <c r="AP86" i="9"/>
  <c r="AO85" i="9"/>
  <c r="AO82" i="9"/>
  <c r="AP82" i="9"/>
  <c r="AO81" i="9"/>
  <c r="AP81" i="9"/>
  <c r="AO78" i="9"/>
  <c r="AP78" i="9"/>
  <c r="AO77" i="9"/>
  <c r="AP77" i="9"/>
  <c r="AO74" i="9"/>
  <c r="AP74" i="9"/>
  <c r="AO73" i="9"/>
  <c r="AP73" i="9"/>
  <c r="AO94" i="9"/>
  <c r="AP94" i="9"/>
  <c r="AP93" i="9"/>
  <c r="AP85" i="9"/>
  <c r="AT90" i="9"/>
  <c r="AU90" i="9"/>
  <c r="AT89" i="9"/>
  <c r="AU89" i="9"/>
  <c r="AT82" i="9"/>
  <c r="AU82" i="9"/>
  <c r="AT81" i="9"/>
  <c r="AU81" i="9"/>
  <c r="AT78" i="9"/>
  <c r="AU78" i="9"/>
  <c r="AT77" i="9"/>
  <c r="AU77" i="9"/>
  <c r="AT74" i="9"/>
  <c r="AU74" i="9"/>
  <c r="AT73" i="9"/>
  <c r="AU73" i="9"/>
  <c r="K62" i="9"/>
  <c r="L62" i="9"/>
  <c r="M62" i="9"/>
  <c r="N62" i="9"/>
  <c r="O62" i="9"/>
  <c r="P62" i="9"/>
  <c r="Q62" i="9"/>
  <c r="K57" i="9"/>
  <c r="D13" i="9"/>
  <c r="AJ31" i="9"/>
  <c r="Q13" i="9"/>
  <c r="K41" i="9"/>
  <c r="P13" i="9"/>
  <c r="K37" i="9"/>
  <c r="K36" i="9"/>
  <c r="O13" i="9"/>
  <c r="N13" i="9"/>
  <c r="M13" i="9"/>
  <c r="L13" i="9"/>
  <c r="K13" i="9"/>
  <c r="J13" i="9"/>
  <c r="I13" i="9"/>
  <c r="H13" i="9"/>
  <c r="G13" i="9"/>
  <c r="F13" i="9"/>
  <c r="E13" i="9"/>
  <c r="AK31" i="9"/>
  <c r="C13" i="9"/>
  <c r="L15" i="3"/>
  <c r="M15" i="3"/>
  <c r="N15" i="3"/>
  <c r="L16" i="3"/>
  <c r="O15" i="3"/>
  <c r="P15" i="3"/>
  <c r="Q15" i="3"/>
  <c r="O16" i="3"/>
  <c r="K15" i="3"/>
  <c r="J15" i="3"/>
  <c r="I15" i="3"/>
  <c r="H15" i="3"/>
  <c r="G15" i="3"/>
  <c r="F15" i="3"/>
  <c r="E15" i="3"/>
  <c r="D15" i="3"/>
  <c r="C15" i="3"/>
  <c r="C15" i="9"/>
  <c r="P78" i="9"/>
  <c r="O78" i="9"/>
  <c r="N78" i="9"/>
  <c r="M78" i="9"/>
  <c r="L78" i="9"/>
  <c r="K78" i="9"/>
  <c r="P77" i="9"/>
  <c r="O77" i="9"/>
  <c r="N77" i="9"/>
  <c r="M77" i="9"/>
  <c r="L77" i="9"/>
  <c r="K77" i="9"/>
  <c r="P74" i="9"/>
  <c r="O74" i="9"/>
  <c r="N74" i="9"/>
  <c r="M74" i="9"/>
  <c r="L74" i="9"/>
  <c r="K74" i="9"/>
  <c r="P73" i="9"/>
  <c r="O73" i="9"/>
  <c r="N73" i="9"/>
  <c r="M73" i="9"/>
  <c r="L73" i="9"/>
  <c r="K73" i="9"/>
  <c r="P70" i="9"/>
  <c r="O70" i="9"/>
  <c r="N70" i="9"/>
  <c r="M70" i="9"/>
  <c r="L70" i="9"/>
  <c r="K70" i="9"/>
  <c r="P69" i="9"/>
  <c r="O69" i="9"/>
  <c r="N69" i="9"/>
  <c r="M69" i="9"/>
  <c r="L69" i="9"/>
  <c r="K69" i="9"/>
  <c r="P61" i="9"/>
  <c r="O61" i="9"/>
  <c r="N61" i="9"/>
  <c r="M61" i="9"/>
  <c r="L61" i="9"/>
  <c r="K61" i="9"/>
  <c r="P58" i="9"/>
  <c r="O58" i="9"/>
  <c r="N58" i="9"/>
  <c r="M58" i="9"/>
  <c r="L58" i="9"/>
  <c r="K58" i="9"/>
  <c r="P57" i="9"/>
  <c r="O57" i="9"/>
  <c r="N57" i="9"/>
  <c r="M57" i="9"/>
  <c r="L57" i="9"/>
  <c r="P54" i="9"/>
  <c r="O54" i="9"/>
  <c r="N54" i="9"/>
  <c r="M54" i="9"/>
  <c r="L54" i="9"/>
  <c r="K54" i="9"/>
  <c r="Q54" i="9"/>
  <c r="P53" i="9"/>
  <c r="O53" i="9"/>
  <c r="N53" i="9"/>
  <c r="M53" i="9"/>
  <c r="L53" i="9"/>
  <c r="K53" i="9"/>
  <c r="AK44" i="9"/>
  <c r="AJ44" i="9"/>
  <c r="AL44" i="9"/>
  <c r="AK62" i="9"/>
  <c r="AK43" i="9"/>
  <c r="AJ43" i="9"/>
  <c r="AK40" i="9"/>
  <c r="AJ40" i="9"/>
  <c r="AL40" i="9"/>
  <c r="AK39" i="9"/>
  <c r="AJ39" i="9"/>
  <c r="AJ36" i="9"/>
  <c r="AK36" i="9"/>
  <c r="AL36" i="9"/>
  <c r="AK54" i="9"/>
  <c r="AK35" i="9"/>
  <c r="AJ35" i="9"/>
  <c r="O17" i="9"/>
  <c r="C17" i="9"/>
  <c r="O15" i="9"/>
  <c r="L15" i="9"/>
  <c r="P15" i="9"/>
  <c r="I15" i="9"/>
  <c r="F15" i="9"/>
  <c r="J15" i="9"/>
  <c r="AK32" i="9"/>
  <c r="L37" i="9"/>
  <c r="K33" i="9"/>
  <c r="L14" i="9"/>
  <c r="I14" i="9"/>
  <c r="I23" i="9"/>
  <c r="L40" i="9"/>
  <c r="AO82" i="7"/>
  <c r="AO81" i="7"/>
  <c r="AO78" i="7"/>
  <c r="AO77" i="7"/>
  <c r="AO93" i="7"/>
  <c r="AO94" i="7"/>
  <c r="AP94" i="7"/>
  <c r="AP93" i="7"/>
  <c r="AO90" i="7"/>
  <c r="AP90" i="7"/>
  <c r="AO89" i="7"/>
  <c r="AP89" i="7"/>
  <c r="AO86" i="7"/>
  <c r="AO85" i="7"/>
  <c r="AP81" i="7"/>
  <c r="AP78" i="7"/>
  <c r="AP77" i="7"/>
  <c r="AO74" i="7"/>
  <c r="AP86" i="7"/>
  <c r="AP85" i="7"/>
  <c r="AP82" i="7"/>
  <c r="AP74" i="7"/>
  <c r="AO73" i="7"/>
  <c r="AP73" i="7"/>
  <c r="P62" i="7"/>
  <c r="O62" i="7"/>
  <c r="N62" i="7"/>
  <c r="M62" i="7"/>
  <c r="L62" i="7"/>
  <c r="K62" i="7"/>
  <c r="P61" i="7"/>
  <c r="N61" i="7"/>
  <c r="O61" i="7"/>
  <c r="M61" i="7"/>
  <c r="L61" i="7"/>
  <c r="K61" i="7"/>
  <c r="P78" i="7"/>
  <c r="O78" i="7"/>
  <c r="N78" i="7"/>
  <c r="M78" i="7"/>
  <c r="L78" i="7"/>
  <c r="K78" i="7"/>
  <c r="P77" i="7"/>
  <c r="O77" i="7"/>
  <c r="N77" i="7"/>
  <c r="M77" i="7"/>
  <c r="L77" i="7"/>
  <c r="K77" i="7"/>
  <c r="P74" i="7"/>
  <c r="P73" i="7"/>
  <c r="O74" i="7"/>
  <c r="O73" i="7"/>
  <c r="N74" i="7"/>
  <c r="N73" i="7"/>
  <c r="M74" i="7"/>
  <c r="M73" i="7"/>
  <c r="L74" i="7"/>
  <c r="L73" i="7"/>
  <c r="K74" i="7"/>
  <c r="K73" i="7"/>
  <c r="K70" i="7"/>
  <c r="L70" i="7"/>
  <c r="M70" i="7"/>
  <c r="N70" i="7"/>
  <c r="O70" i="7"/>
  <c r="P70" i="7"/>
  <c r="P69" i="7"/>
  <c r="O69" i="7"/>
  <c r="N69" i="7"/>
  <c r="M69" i="7"/>
  <c r="L69" i="7"/>
  <c r="K69" i="7"/>
  <c r="P58" i="7"/>
  <c r="O58" i="7"/>
  <c r="N58" i="7"/>
  <c r="M58" i="7"/>
  <c r="L58" i="7"/>
  <c r="K58" i="7"/>
  <c r="P57" i="7"/>
  <c r="O57" i="7"/>
  <c r="N57" i="7"/>
  <c r="N54" i="7"/>
  <c r="N53" i="7"/>
  <c r="M57" i="7"/>
  <c r="L57" i="7"/>
  <c r="K57" i="7"/>
  <c r="P54" i="7"/>
  <c r="O54" i="7"/>
  <c r="M54" i="7"/>
  <c r="L54" i="7"/>
  <c r="K54" i="7"/>
  <c r="M53" i="7"/>
  <c r="L53" i="7"/>
  <c r="K53" i="7"/>
  <c r="P53" i="7"/>
  <c r="O53" i="7"/>
  <c r="Q58" i="9"/>
  <c r="I16" i="9"/>
  <c r="M14" i="9"/>
  <c r="AL39" i="9"/>
  <c r="AK57" i="9"/>
  <c r="F14" i="9"/>
  <c r="F20" i="9"/>
  <c r="M15" i="9"/>
  <c r="AK58" i="9"/>
  <c r="AL35" i="9"/>
  <c r="AK53" i="9"/>
  <c r="Q57" i="9"/>
  <c r="AM40" i="9"/>
  <c r="Q61" i="9"/>
  <c r="C14" i="9"/>
  <c r="L32" i="9"/>
  <c r="R17" i="9"/>
  <c r="Q53" i="9"/>
  <c r="AJ53" i="9"/>
  <c r="L41" i="9"/>
  <c r="M41" i="9"/>
  <c r="AJ58" i="9"/>
  <c r="R15" i="9"/>
  <c r="L33" i="9"/>
  <c r="M33" i="9"/>
  <c r="AL43" i="9"/>
  <c r="AJ61" i="9"/>
  <c r="J14" i="9"/>
  <c r="G15" i="9"/>
  <c r="K32" i="9"/>
  <c r="AJ62" i="9"/>
  <c r="AL62" i="9"/>
  <c r="AJ54" i="9"/>
  <c r="AL54" i="9"/>
  <c r="AJ32" i="9"/>
  <c r="K40" i="9"/>
  <c r="M40" i="9"/>
  <c r="L36" i="9"/>
  <c r="M36" i="9"/>
  <c r="O14" i="9"/>
  <c r="L16" i="9"/>
  <c r="M37" i="9"/>
  <c r="AJ57" i="9"/>
  <c r="AL57" i="9"/>
  <c r="Q57" i="7"/>
  <c r="Q62" i="7"/>
  <c r="Q61" i="7"/>
  <c r="Q58" i="7"/>
  <c r="Q53" i="7"/>
  <c r="Q54" i="7"/>
  <c r="AK40" i="7"/>
  <c r="AJ40" i="7"/>
  <c r="AK39" i="7"/>
  <c r="AJ39" i="7"/>
  <c r="AJ43" i="7"/>
  <c r="AK43" i="7"/>
  <c r="AJ44" i="7"/>
  <c r="AK44" i="7"/>
  <c r="AL44" i="7"/>
  <c r="AJ62" i="7"/>
  <c r="O17" i="7"/>
  <c r="C17" i="7"/>
  <c r="O15" i="7"/>
  <c r="C15" i="7"/>
  <c r="L15" i="7"/>
  <c r="I15" i="7"/>
  <c r="F15" i="7"/>
  <c r="AK36" i="7"/>
  <c r="AK35" i="7"/>
  <c r="AJ36" i="7"/>
  <c r="AJ35" i="7"/>
  <c r="F23" i="9"/>
  <c r="F16" i="9"/>
  <c r="AL58" i="9"/>
  <c r="AM37" i="9"/>
  <c r="M32" i="9"/>
  <c r="AL32" i="9"/>
  <c r="C23" i="9"/>
  <c r="C20" i="9"/>
  <c r="AK61" i="9"/>
  <c r="AL61" i="9"/>
  <c r="R14" i="9"/>
  <c r="O16" i="9"/>
  <c r="P14" i="9"/>
  <c r="C16" i="9"/>
  <c r="G14" i="9"/>
  <c r="AL31" i="9"/>
  <c r="AL53" i="9"/>
  <c r="R15" i="7"/>
  <c r="AK62" i="7"/>
  <c r="AL62" i="7"/>
  <c r="M15" i="7"/>
  <c r="AL43" i="7"/>
  <c r="AK61" i="7"/>
  <c r="R17" i="7"/>
  <c r="J15" i="7"/>
  <c r="AJ61" i="7"/>
  <c r="AL61" i="7"/>
  <c r="AL36" i="7"/>
  <c r="AJ54" i="7"/>
  <c r="P15" i="7"/>
  <c r="AL39" i="7"/>
  <c r="AJ57" i="7"/>
  <c r="G15" i="7"/>
  <c r="AL35" i="7"/>
  <c r="AJ53" i="7"/>
  <c r="D38" i="5"/>
  <c r="F37" i="5"/>
  <c r="F36" i="5"/>
  <c r="F35" i="5"/>
  <c r="F34" i="5"/>
  <c r="D36" i="8"/>
  <c r="D35" i="8"/>
  <c r="D19" i="8"/>
  <c r="D18" i="8"/>
  <c r="D20" i="8"/>
  <c r="AK50" i="9"/>
  <c r="AM36" i="9"/>
  <c r="AK49" i="9"/>
  <c r="AM35" i="9"/>
  <c r="AJ49" i="9"/>
  <c r="AJ50" i="9"/>
  <c r="AK54" i="7"/>
  <c r="AL54" i="7"/>
  <c r="AM37" i="7"/>
  <c r="AK57" i="7"/>
  <c r="AL57" i="7"/>
  <c r="AK53" i="7"/>
  <c r="AL53" i="7"/>
  <c r="V25" i="4"/>
  <c r="AL49" i="9"/>
  <c r="AL50" i="9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L33" i="7"/>
  <c r="K33" i="7"/>
  <c r="K37" i="7"/>
  <c r="L37" i="7"/>
  <c r="K41" i="7"/>
  <c r="L41" i="7"/>
  <c r="L32" i="7"/>
  <c r="K32" i="7"/>
  <c r="K36" i="7"/>
  <c r="L36" i="7"/>
  <c r="K40" i="7"/>
  <c r="L40" i="7"/>
  <c r="C14" i="7"/>
  <c r="C16" i="7"/>
  <c r="AJ31" i="7"/>
  <c r="AK31" i="7"/>
  <c r="O14" i="7"/>
  <c r="AJ32" i="7"/>
  <c r="AK32" i="7"/>
  <c r="F14" i="7"/>
  <c r="L14" i="7"/>
  <c r="I14" i="7"/>
  <c r="D21" i="6"/>
  <c r="H9" i="6"/>
  <c r="D14" i="6"/>
  <c r="G9" i="6"/>
  <c r="M40" i="7"/>
  <c r="M37" i="7"/>
  <c r="M36" i="7"/>
  <c r="C23" i="7"/>
  <c r="C20" i="7"/>
  <c r="M33" i="7"/>
  <c r="M32" i="7"/>
  <c r="M41" i="7"/>
  <c r="O16" i="7"/>
  <c r="R14" i="7"/>
  <c r="P14" i="7"/>
  <c r="AL31" i="7"/>
  <c r="AM35" i="7"/>
  <c r="I23" i="7"/>
  <c r="J14" i="7"/>
  <c r="I16" i="7"/>
  <c r="M14" i="7"/>
  <c r="L16" i="7"/>
  <c r="F20" i="7"/>
  <c r="F16" i="7"/>
  <c r="G14" i="7"/>
  <c r="AL32" i="7"/>
  <c r="AM36" i="7"/>
  <c r="F23" i="7"/>
  <c r="G7" i="6"/>
  <c r="H7" i="6"/>
  <c r="H10" i="6"/>
  <c r="G8" i="6"/>
  <c r="AJ50" i="7"/>
  <c r="AK50" i="7"/>
  <c r="AJ49" i="7"/>
  <c r="AK49" i="7"/>
  <c r="G10" i="6"/>
  <c r="AL50" i="7"/>
  <c r="AL49" i="7"/>
  <c r="D22" i="3"/>
  <c r="D21" i="3"/>
  <c r="D23" i="3"/>
  <c r="AM26" i="3"/>
  <c r="AM25" i="3"/>
  <c r="AL26" i="3"/>
  <c r="AL25" i="3"/>
  <c r="AJ26" i="3"/>
  <c r="AJ25" i="3"/>
  <c r="AI26" i="3"/>
  <c r="AI25" i="3"/>
  <c r="E13" i="4"/>
  <c r="C23" i="4"/>
  <c r="C24" i="4"/>
  <c r="C25" i="4"/>
  <c r="S24" i="4"/>
  <c r="I13" i="4"/>
  <c r="J13" i="4"/>
  <c r="K13" i="4"/>
  <c r="I14" i="4"/>
  <c r="I19" i="4"/>
  <c r="F13" i="4"/>
  <c r="G13" i="4"/>
  <c r="H13" i="4"/>
  <c r="F14" i="4"/>
  <c r="F19" i="4"/>
  <c r="C13" i="4"/>
  <c r="D13" i="4"/>
  <c r="C14" i="4"/>
  <c r="C19" i="4"/>
  <c r="F16" i="4"/>
  <c r="C16" i="4"/>
  <c r="C27" i="5"/>
  <c r="C28" i="5"/>
  <c r="C26" i="5"/>
  <c r="AG14" i="4"/>
  <c r="Z17" i="4"/>
  <c r="Y17" i="4"/>
  <c r="AG12" i="4"/>
  <c r="AE15" i="4"/>
  <c r="AA17" i="4"/>
  <c r="AG13" i="4"/>
  <c r="AG16" i="4"/>
  <c r="AG15" i="4"/>
  <c r="N20" i="5"/>
  <c r="N23" i="5"/>
  <c r="L23" i="5"/>
  <c r="I23" i="5"/>
  <c r="H23" i="5"/>
  <c r="G23" i="5"/>
  <c r="F23" i="5"/>
  <c r="N19" i="5"/>
  <c r="N22" i="5"/>
  <c r="L22" i="5"/>
  <c r="I22" i="5"/>
  <c r="H22" i="5"/>
  <c r="G22" i="5"/>
  <c r="F22" i="5"/>
  <c r="N18" i="5"/>
  <c r="N21" i="5"/>
  <c r="L21" i="5"/>
  <c r="I21" i="5"/>
  <c r="H21" i="5"/>
  <c r="G21" i="5"/>
  <c r="F21" i="5"/>
  <c r="N8" i="5"/>
  <c r="H11" i="5"/>
  <c r="G11" i="5"/>
  <c r="F11" i="5"/>
  <c r="N6" i="5"/>
  <c r="L9" i="5"/>
  <c r="N11" i="5"/>
  <c r="N7" i="5"/>
  <c r="N10" i="5"/>
  <c r="I9" i="5"/>
  <c r="Q13" i="4"/>
  <c r="P13" i="4"/>
  <c r="AL25" i="4"/>
  <c r="AJ25" i="4"/>
  <c r="AI25" i="4"/>
  <c r="O13" i="4"/>
  <c r="O14" i="4"/>
  <c r="L13" i="4"/>
  <c r="M13" i="4"/>
  <c r="N13" i="4"/>
  <c r="L14" i="4"/>
  <c r="F24" i="4"/>
  <c r="F23" i="4"/>
  <c r="F25" i="4"/>
  <c r="E24" i="4"/>
  <c r="E23" i="4"/>
  <c r="D23" i="4"/>
  <c r="D24" i="4"/>
  <c r="D25" i="4"/>
  <c r="E25" i="4"/>
  <c r="Y16" i="4"/>
  <c r="Z16" i="4"/>
  <c r="AB17" i="4"/>
  <c r="Y15" i="4"/>
  <c r="AA16" i="4"/>
  <c r="AE17" i="4"/>
  <c r="Z15" i="4"/>
  <c r="AB16" i="4"/>
  <c r="AG17" i="4"/>
  <c r="AA15" i="4"/>
  <c r="AE16" i="4"/>
  <c r="AB15" i="4"/>
  <c r="N9" i="5"/>
  <c r="F10" i="5"/>
  <c r="G10" i="5"/>
  <c r="I11" i="5"/>
  <c r="F9" i="5"/>
  <c r="H10" i="5"/>
  <c r="L11" i="5"/>
  <c r="G9" i="5"/>
  <c r="I10" i="5"/>
  <c r="H9" i="5"/>
  <c r="L10" i="5"/>
  <c r="S23" i="4"/>
  <c r="AI26" i="4"/>
  <c r="AK26" i="4"/>
  <c r="AK25" i="4"/>
  <c r="AN26" i="4"/>
  <c r="AN25" i="4"/>
  <c r="AM26" i="4"/>
  <c r="AM25" i="4"/>
  <c r="AL26" i="4"/>
  <c r="V25" i="3"/>
  <c r="V24" i="3"/>
  <c r="V23" i="3"/>
  <c r="V22" i="3"/>
  <c r="V21" i="3"/>
  <c r="U25" i="3"/>
  <c r="U24" i="3"/>
  <c r="U23" i="3"/>
  <c r="U22" i="3"/>
  <c r="U21" i="3"/>
  <c r="T25" i="3"/>
  <c r="T24" i="3"/>
  <c r="T23" i="3"/>
  <c r="T22" i="3"/>
  <c r="T21" i="3"/>
  <c r="S25" i="3"/>
  <c r="S24" i="3"/>
  <c r="S23" i="3"/>
  <c r="S22" i="3"/>
  <c r="S21" i="3"/>
  <c r="F16" i="3"/>
  <c r="I16" i="3"/>
  <c r="T24" i="4"/>
  <c r="T25" i="4"/>
  <c r="V27" i="4"/>
  <c r="V26" i="4"/>
  <c r="V24" i="4"/>
  <c r="V23" i="4"/>
  <c r="U27" i="4"/>
  <c r="U26" i="4"/>
  <c r="U25" i="4"/>
  <c r="U23" i="4"/>
  <c r="U24" i="4"/>
  <c r="T27" i="4"/>
  <c r="T26" i="4"/>
  <c r="T23" i="4"/>
  <c r="S27" i="4"/>
  <c r="S26" i="4"/>
  <c r="S25" i="4"/>
  <c r="AK27" i="4"/>
  <c r="AJ26" i="4"/>
  <c r="C21" i="3"/>
  <c r="C22" i="3"/>
  <c r="AH26" i="3"/>
  <c r="AH25" i="3"/>
  <c r="AH27" i="3"/>
  <c r="C16" i="3"/>
  <c r="E22" i="3"/>
  <c r="E21" i="3"/>
  <c r="E23" i="3"/>
  <c r="AK25" i="3"/>
  <c r="F22" i="3"/>
  <c r="F21" i="3"/>
  <c r="F23" i="3"/>
  <c r="AK26" i="3"/>
  <c r="AN27" i="4"/>
  <c r="AM27" i="4"/>
  <c r="V28" i="4"/>
  <c r="U28" i="4"/>
  <c r="T28" i="4"/>
  <c r="S28" i="4"/>
  <c r="AL27" i="4"/>
  <c r="AJ27" i="4"/>
  <c r="AI27" i="4"/>
  <c r="V26" i="3"/>
  <c r="U26" i="3"/>
  <c r="T26" i="3"/>
  <c r="S26" i="3"/>
  <c r="AM27" i="3"/>
  <c r="AL27" i="3"/>
  <c r="AJ27" i="3"/>
  <c r="AI27" i="3"/>
  <c r="AL40" i="7"/>
  <c r="C23" i="3"/>
  <c r="AK27" i="3"/>
  <c r="AM40" i="7"/>
  <c r="AJ58" i="7"/>
  <c r="AK58" i="7"/>
  <c r="AL58" i="7"/>
</calcChain>
</file>

<file path=xl/sharedStrings.xml><?xml version="1.0" encoding="utf-8"?>
<sst xmlns="http://schemas.openxmlformats.org/spreadsheetml/2006/main" count="613" uniqueCount="91">
  <si>
    <t>STEM</t>
  </si>
  <si>
    <t>All Disciplines</t>
  </si>
  <si>
    <t>Social Sciences and Psychology</t>
  </si>
  <si>
    <t>Earth, atmospheric, and ocean sciences</t>
  </si>
  <si>
    <t>Mathematics and computer sciences</t>
  </si>
  <si>
    <t>Physical Sciences</t>
  </si>
  <si>
    <t>Engineering</t>
  </si>
  <si>
    <t>Men</t>
  </si>
  <si>
    <t>Women</t>
  </si>
  <si>
    <t>STEM Plus Soc. Sci. and Psych.</t>
  </si>
  <si>
    <t>Age_Group</t>
  </si>
  <si>
    <t>N</t>
  </si>
  <si>
    <t>acad_yr_spring</t>
  </si>
  <si>
    <t>gender</t>
  </si>
  <si>
    <t>F</t>
  </si>
  <si>
    <t>M</t>
  </si>
  <si>
    <t>26 and Under</t>
  </si>
  <si>
    <t>Missing</t>
  </si>
  <si>
    <t>Over 26</t>
  </si>
  <si>
    <t>TOTAL</t>
  </si>
  <si>
    <t>NSF_Science</t>
  </si>
  <si>
    <t>Biological and Agricultural Sciences</t>
  </si>
  <si>
    <t>Earth Atmospheric and Ocean Sciences</t>
  </si>
  <si>
    <t>Mathematics and Computer Sciences</t>
  </si>
  <si>
    <t>Non S&amp;E Fields</t>
  </si>
  <si>
    <t>Pshychology</t>
  </si>
  <si>
    <t>Social Sciences</t>
  </si>
  <si>
    <t>TOTAL COUNT</t>
  </si>
  <si>
    <t>2008-09</t>
  </si>
  <si>
    <t>2012-13</t>
  </si>
  <si>
    <t>Academic year ending</t>
  </si>
  <si>
    <t>Total</t>
  </si>
  <si>
    <t>Biological and agricultural sciences</t>
  </si>
  <si>
    <t>Physical sciences</t>
  </si>
  <si>
    <t>Psychology</t>
  </si>
  <si>
    <t>Social sciences</t>
  </si>
  <si>
    <t>Non-S&amp;E fields</t>
  </si>
  <si>
    <t>Science and engineering fields</t>
  </si>
  <si>
    <r>
      <t>All fields</t>
    </r>
    <r>
      <rPr>
        <vertAlign val="superscript"/>
        <sz val="8"/>
        <color indexed="8"/>
        <rFont val="Arial Narrow"/>
        <family val="2"/>
      </rPr>
      <t>a</t>
    </r>
  </si>
  <si>
    <t>Earth, 
atmospheric, and ocean sciences</t>
  </si>
  <si>
    <t>Earth,
atmospheric, and ocean sciences</t>
  </si>
  <si>
    <t>TABLE 9.  Bachelor's degrees awarded to women, by major field group: 1966–2010</t>
  </si>
  <si>
    <t>Pysical sciences</t>
  </si>
  <si>
    <t>TABLE 7.  Bachelor's degrees awarded to men, by major field group: 1966–2010</t>
  </si>
  <si>
    <t>IPEDS</t>
  </si>
  <si>
    <t>% of IPEDS</t>
  </si>
  <si>
    <t>% of NSF/IPEDS</t>
  </si>
  <si>
    <t>NUMBER OF UNKNOWN GENDER SEEMS HIGH - CHECK ON THIS - DID WE ONLY IMPUTE??</t>
  </si>
  <si>
    <t>NSF/IPEDS (Field Known)</t>
  </si>
  <si>
    <t>Non-STEM</t>
  </si>
  <si>
    <t>ICE_STEM_Flag</t>
  </si>
  <si>
    <t>Non-Stem</t>
  </si>
  <si>
    <t>Social science and psychology</t>
  </si>
  <si>
    <t>National Science Foundation</t>
  </si>
  <si>
    <t>http://www.ice.gov/sevis/stemlist.htm</t>
  </si>
  <si>
    <t>Immigration and Customs Enforcement</t>
  </si>
  <si>
    <t>Best_Gender</t>
  </si>
  <si>
    <t>The FREQ Procedure</t>
  </si>
  <si>
    <t>Frequency</t>
  </si>
  <si>
    <t>Percent</t>
  </si>
  <si>
    <t>Cumulative</t>
  </si>
  <si>
    <t>Frequency Missing = 578310</t>
  </si>
  <si>
    <t>NSC_GENDER</t>
  </si>
  <si>
    <t>Frequency Missing = 929728</t>
  </si>
  <si>
    <t>All Disciplines
(N=1,458,374)</t>
  </si>
  <si>
    <t>STEM Plus Soc. Sci. and Psych.
(N=437,421)</t>
  </si>
  <si>
    <t>STEM
(N=215,402)</t>
  </si>
  <si>
    <t>All Disciplines
(N=1,631,021)</t>
  </si>
  <si>
    <t>STEM Plus Soc. Sci. and Psych.
(N=520,823)</t>
  </si>
  <si>
    <t>STEM
(N=268,551)</t>
  </si>
  <si>
    <t>Grand total - Bachelor's degree - (12)</t>
  </si>
  <si>
    <t>Ages, under 18 - Bachelor's degree - (12)</t>
  </si>
  <si>
    <t>Ages, 18-24 - Bachelor's degree - (12)</t>
  </si>
  <si>
    <t>Ages, 25-39 - Bachelor's degree - (12)</t>
  </si>
  <si>
    <t>Ages, 40 and above - Bachelor's degree - (12)</t>
  </si>
  <si>
    <t xml:space="preserve"> </t>
  </si>
  <si>
    <t>Social sciences and psychology</t>
  </si>
  <si>
    <t>"Core" science and engineering</t>
  </si>
  <si>
    <t>All Science and Engineering</t>
  </si>
  <si>
    <t>"Core" S&amp;E 
(soc. sci. and psych. excluded)</t>
  </si>
  <si>
    <t>ALL</t>
  </si>
  <si>
    <t>ALL S&amp;E</t>
  </si>
  <si>
    <t xml:space="preserve">All S&amp;E Disciplines
</t>
  </si>
  <si>
    <t>Non-S&amp;E Disciplines</t>
  </si>
  <si>
    <t>2009</t>
  </si>
  <si>
    <t>2013</t>
  </si>
  <si>
    <t>All other S&amp;E</t>
  </si>
  <si>
    <t>All Degree Recipients</t>
  </si>
  <si>
    <t>Row Check</t>
  </si>
  <si>
    <t>age</t>
  </si>
  <si>
    <t>26 and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</si>
</sst>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8"/>
      <color rgb="FF33333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/>
    <xf numFmtId="9" fontId="0" fillId="0" borderId="0" xfId="1" applyFont="1"/>
    <xf numFmtId="9" fontId="0" fillId="0" borderId="0" xfId="1" applyFont="1" applyAlignment="1"/>
    <xf numFmtId="164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3" borderId="0" xfId="3"/>
    <xf numFmtId="0" fontId="3" fillId="3" borderId="6" xfId="3" applyBorder="1"/>
    <xf numFmtId="0" fontId="3" fillId="3" borderId="7" xfId="3" applyBorder="1"/>
    <xf numFmtId="0" fontId="3" fillId="3" borderId="8" xfId="3" applyBorder="1"/>
    <xf numFmtId="0" fontId="2" fillId="2" borderId="0" xfId="2"/>
    <xf numFmtId="0" fontId="2" fillId="2" borderId="4" xfId="2" applyBorder="1"/>
    <xf numFmtId="0" fontId="2" fillId="2" borderId="0" xfId="2" applyBorder="1"/>
    <xf numFmtId="0" fontId="2" fillId="2" borderId="5" xfId="2" applyBorder="1"/>
    <xf numFmtId="0" fontId="5" fillId="4" borderId="9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165" fontId="5" fillId="0" borderId="11" xfId="0" applyNumberFormat="1" applyFont="1" applyFill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right" wrapText="1"/>
    </xf>
    <xf numFmtId="3" fontId="5" fillId="4" borderId="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wrapText="1"/>
    </xf>
    <xf numFmtId="3" fontId="0" fillId="0" borderId="0" xfId="0" applyNumberFormat="1"/>
    <xf numFmtId="0" fontId="5" fillId="4" borderId="1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" fillId="5" borderId="0" xfId="0" applyFont="1" applyFill="1"/>
    <xf numFmtId="3" fontId="8" fillId="0" borderId="13" xfId="0" applyNumberFormat="1" applyFont="1" applyFill="1" applyBorder="1" applyAlignment="1" applyProtection="1">
      <alignment horizontal="right" vertical="center"/>
    </xf>
    <xf numFmtId="3" fontId="8" fillId="0" borderId="13" xfId="0" applyNumberFormat="1" applyFont="1" applyFill="1" applyBorder="1" applyAlignment="1" applyProtection="1">
      <alignment vertical="center"/>
    </xf>
    <xf numFmtId="0" fontId="9" fillId="0" borderId="0" xfId="0" applyFont="1"/>
    <xf numFmtId="0" fontId="0" fillId="0" borderId="0" xfId="1" applyNumberFormat="1" applyFont="1"/>
    <xf numFmtId="164" fontId="0" fillId="0" borderId="0" xfId="1" applyNumberFormat="1" applyFont="1" applyAlignment="1"/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left" vertical="center" wrapText="1"/>
    </xf>
    <xf numFmtId="16" fontId="0" fillId="0" borderId="0" xfId="0" quotePrefix="1" applyNumberFormat="1"/>
    <xf numFmtId="166" fontId="0" fillId="0" borderId="0" xfId="4" applyNumberFormat="1" applyFont="1"/>
    <xf numFmtId="0" fontId="0" fillId="6" borderId="0" xfId="0" applyFill="1"/>
    <xf numFmtId="0" fontId="2" fillId="6" borderId="0" xfId="2" applyFill="1"/>
    <xf numFmtId="0" fontId="0" fillId="0" borderId="11" xfId="0" applyBorder="1"/>
    <xf numFmtId="0" fontId="0" fillId="0" borderId="15" xfId="0" applyBorder="1"/>
    <xf numFmtId="0" fontId="0" fillId="0" borderId="14" xfId="0" applyBorder="1"/>
    <xf numFmtId="166" fontId="0" fillId="0" borderId="0" xfId="0" applyNumberFormat="1"/>
    <xf numFmtId="10" fontId="0" fillId="0" borderId="0" xfId="1" applyNumberFormat="1" applyFont="1"/>
    <xf numFmtId="16" fontId="0" fillId="0" borderId="0" xfId="0" applyNumberFormat="1"/>
    <xf numFmtId="0" fontId="7" fillId="4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</cellXfs>
  <cellStyles count="5">
    <cellStyle name="Bad" xfId="2" builtinId="27"/>
    <cellStyle name="Comma" xfId="4" builtinId="3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openxmlformats.org/officeDocument/2006/relationships/customXml" Target="../customXml/item1.xml"/><Relationship Id="rId13" Type="http://schemas.openxmlformats.org/officeDocument/2006/relationships/customXml" Target="../customXml/item2.xml"/><Relationship Id="rId1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Percentage</a:t>
            </a:r>
            <a:r>
              <a:rPr lang="en-US" sz="1600" baseline="0"/>
              <a:t> distribution</a:t>
            </a:r>
            <a:r>
              <a:rPr lang="en-US" sz="1600"/>
              <a:t> of science</a:t>
            </a:r>
            <a:r>
              <a:rPr lang="en-US" sz="1600" baseline="0"/>
              <a:t> and engineering b</a:t>
            </a:r>
            <a:r>
              <a:rPr lang="en-US" sz="1600"/>
              <a:t>achelor's degrees, </a:t>
            </a:r>
          </a:p>
          <a:p>
            <a:pPr>
              <a:defRPr sz="1600"/>
            </a:pPr>
            <a:r>
              <a:rPr lang="en-US" sz="1600"/>
              <a:t>by discipline and gender: 2009</a:t>
            </a:r>
            <a:r>
              <a:rPr lang="en-US" sz="1600" baseline="0"/>
              <a:t>, 2013</a:t>
            </a:r>
            <a:endParaRPr lang="en-US" sz="1600"/>
          </a:p>
        </c:rich>
      </c:tx>
      <c:layout>
        <c:manualLayout>
          <c:xMode val="edge"/>
          <c:yMode val="edge"/>
          <c:x val="0.145508290670441"/>
          <c:y val="0.051629592655283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2269446432832"/>
          <c:y val="0.203971246816856"/>
          <c:w val="0.706272070278505"/>
          <c:h val="0.61297539831988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'by Gender -- new charts '!$K$51</c:f>
              <c:strCache>
                <c:ptCount val="1"/>
                <c:pt idx="0">
                  <c:v>Engineering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Women</c:v>
                  </c:pt>
                  <c:pt idx="8">
                    <c:v>Men</c:v>
                  </c:pt>
                </c:lvl>
              </c:multiLvlStrCache>
            </c:multiLvlStrRef>
          </c:cat>
          <c:val>
            <c:numRef>
              <c:f>'by Gender -- new charts '!$K$52:$K$63</c:f>
              <c:numCache>
                <c:formatCode>0%</c:formatCode>
                <c:ptCount val="12"/>
                <c:pt idx="1">
                  <c:v>0.142997249789105</c:v>
                </c:pt>
                <c:pt idx="2">
                  <c:v>0.14873673519151</c:v>
                </c:pt>
                <c:pt idx="5">
                  <c:v>0.0501786748118424</c:v>
                </c:pt>
                <c:pt idx="6">
                  <c:v>0.0556203455342119</c:v>
                </c:pt>
                <c:pt idx="9">
                  <c:v>0.232688493057364</c:v>
                </c:pt>
                <c:pt idx="10">
                  <c:v>0.238398487543377</c:v>
                </c:pt>
              </c:numCache>
            </c:numRef>
          </c:val>
        </c:ser>
        <c:ser>
          <c:idx val="0"/>
          <c:order val="1"/>
          <c:tx>
            <c:strRef>
              <c:f>'by Gender -- new charts '!$L$51</c:f>
              <c:strCache>
                <c:ptCount val="1"/>
                <c:pt idx="0">
                  <c:v>Physical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Women</c:v>
                  </c:pt>
                  <c:pt idx="8">
                    <c:v>Men</c:v>
                  </c:pt>
                </c:lvl>
              </c:multiLvlStrCache>
            </c:multiLvlStrRef>
          </c:cat>
          <c:val>
            <c:numRef>
              <c:f>'by Gender -- new charts '!$L$52:$L$63</c:f>
              <c:numCache>
                <c:formatCode>0%</c:formatCode>
                <c:ptCount val="12"/>
                <c:pt idx="1">
                  <c:v>0.0354418283530055</c:v>
                </c:pt>
                <c:pt idx="2">
                  <c:v>0.0356717028298898</c:v>
                </c:pt>
                <c:pt idx="5">
                  <c:v>0.0291319797967699</c:v>
                </c:pt>
                <c:pt idx="6">
                  <c:v>0.0273353547806674</c:v>
                </c:pt>
                <c:pt idx="9">
                  <c:v>0.0416758500470857</c:v>
                </c:pt>
                <c:pt idx="10">
                  <c:v>0.0438396829147958</c:v>
                </c:pt>
              </c:numCache>
            </c:numRef>
          </c:val>
        </c:ser>
        <c:ser>
          <c:idx val="2"/>
          <c:order val="2"/>
          <c:tx>
            <c:strRef>
              <c:f>'by Gender -- new charts '!$M$51</c:f>
              <c:strCache>
                <c:ptCount val="1"/>
                <c:pt idx="0">
                  <c:v>Mathematics and computer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Women</c:v>
                  </c:pt>
                  <c:pt idx="8">
                    <c:v>Men</c:v>
                  </c:pt>
                </c:lvl>
              </c:multiLvlStrCache>
            </c:multiLvlStrRef>
          </c:cat>
          <c:val>
            <c:numRef>
              <c:f>'by Gender -- new charts '!$M$52:$M$63</c:f>
              <c:numCache>
                <c:formatCode>0%</c:formatCode>
                <c:ptCount val="12"/>
                <c:pt idx="1">
                  <c:v>0.101520045905432</c:v>
                </c:pt>
                <c:pt idx="2">
                  <c:v>0.110914630985364</c:v>
                </c:pt>
                <c:pt idx="5">
                  <c:v>0.051336567447246</c:v>
                </c:pt>
                <c:pt idx="6">
                  <c:v>0.0562034553421188</c:v>
                </c:pt>
                <c:pt idx="9">
                  <c:v>0.150363661864594</c:v>
                </c:pt>
                <c:pt idx="10">
                  <c:v>0.16208742231454</c:v>
                </c:pt>
              </c:numCache>
            </c:numRef>
          </c:val>
        </c:ser>
        <c:ser>
          <c:idx val="3"/>
          <c:order val="3"/>
          <c:tx>
            <c:strRef>
              <c:f>'by Gender -- new charts '!$N$51</c:f>
              <c:strCache>
                <c:ptCount val="1"/>
                <c:pt idx="0">
                  <c:v>Earth, atmospheric, and ocean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Women</c:v>
                  </c:pt>
                  <c:pt idx="8">
                    <c:v>Men</c:v>
                  </c:pt>
                </c:lvl>
              </c:multiLvlStrCache>
            </c:multiLvlStrRef>
          </c:cat>
          <c:val>
            <c:numRef>
              <c:f>'by Gender -- new charts '!$N$52:$N$63</c:f>
              <c:numCache>
                <c:formatCode>0%</c:formatCode>
                <c:ptCount val="12"/>
                <c:pt idx="1">
                  <c:v>0.00912850549013422</c:v>
                </c:pt>
                <c:pt idx="2">
                  <c:v>0.010688646840734</c:v>
                </c:pt>
                <c:pt idx="5">
                  <c:v>0.0072018925555489</c:v>
                </c:pt>
                <c:pt idx="6">
                  <c:v>0.00837595588357796</c:v>
                </c:pt>
                <c:pt idx="9">
                  <c:v>0.0116161413773067</c:v>
                </c:pt>
                <c:pt idx="10">
                  <c:v>0.0136983461651679</c:v>
                </c:pt>
              </c:numCache>
            </c:numRef>
          </c:val>
        </c:ser>
        <c:ser>
          <c:idx val="1"/>
          <c:order val="4"/>
          <c:tx>
            <c:strRef>
              <c:f>'by Gender -- new charts '!$O$51</c:f>
              <c:strCache>
                <c:ptCount val="1"/>
                <c:pt idx="0">
                  <c:v>Biological and agricultural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Women</c:v>
                  </c:pt>
                  <c:pt idx="8">
                    <c:v>Men</c:v>
                  </c:pt>
                </c:lvl>
              </c:multiLvlStrCache>
            </c:multiLvlStrRef>
          </c:cat>
          <c:val>
            <c:numRef>
              <c:f>'by Gender -- new charts '!$O$52:$O$63</c:f>
              <c:numCache>
                <c:formatCode>0%</c:formatCode>
                <c:ptCount val="12"/>
                <c:pt idx="1">
                  <c:v>0.203348718968682</c:v>
                </c:pt>
                <c:pt idx="2">
                  <c:v>0.209606534148182</c:v>
                </c:pt>
                <c:pt idx="5">
                  <c:v>0.236474616198519</c:v>
                </c:pt>
                <c:pt idx="6">
                  <c:v>0.245389267447478</c:v>
                </c:pt>
                <c:pt idx="9">
                  <c:v>0.170059508305115</c:v>
                </c:pt>
                <c:pt idx="10">
                  <c:v>0.176333038968146</c:v>
                </c:pt>
              </c:numCache>
            </c:numRef>
          </c:val>
        </c:ser>
        <c:ser>
          <c:idx val="5"/>
          <c:order val="5"/>
          <c:tx>
            <c:strRef>
              <c:f>'by Gender -- new charts '!$P$51</c:f>
              <c:strCache>
                <c:ptCount val="1"/>
                <c:pt idx="0">
                  <c:v>Social sciences and psychology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Women</c:v>
                  </c:pt>
                  <c:pt idx="8">
                    <c:v>Men</c:v>
                  </c:pt>
                </c:lvl>
              </c:multiLvlStrCache>
            </c:multiLvlStrRef>
          </c:cat>
          <c:val>
            <c:numRef>
              <c:f>'by Gender -- new charts '!$P$52:$P$63</c:f>
              <c:numCache>
                <c:formatCode>0%</c:formatCode>
                <c:ptCount val="12"/>
                <c:pt idx="1">
                  <c:v>0.507563651493641</c:v>
                </c:pt>
                <c:pt idx="2">
                  <c:v>0.48438175000432</c:v>
                </c:pt>
                <c:pt idx="5">
                  <c:v>0.625676269190074</c:v>
                </c:pt>
                <c:pt idx="6">
                  <c:v>0.607075621011945</c:v>
                </c:pt>
                <c:pt idx="9">
                  <c:v>0.393596345348534</c:v>
                </c:pt>
                <c:pt idx="10">
                  <c:v>0.365643022093973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2135708520"/>
        <c:axId val="2135711528"/>
      </c:barChart>
      <c:catAx>
        <c:axId val="2135708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711528"/>
        <c:crosses val="autoZero"/>
        <c:auto val="1"/>
        <c:lblAlgn val="ctr"/>
        <c:lblOffset val="100"/>
        <c:noMultiLvlLbl val="0"/>
      </c:catAx>
      <c:valAx>
        <c:axId val="2135711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708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614578458681"/>
          <c:y val="0.212604356720296"/>
          <c:w val="0.19843458463993"/>
          <c:h val="0.57202545776667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>
                <a:effectLst/>
              </a:rPr>
              <a:t>Percentage distribution of STEM bachelor's degrees, 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en-US" sz="1600" b="1" i="0" baseline="0">
                <a:effectLst/>
              </a:rPr>
              <a:t>by discipline and age group: 2009, 2013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58023582513706"/>
          <c:y val="0.05162954218011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2269446432832"/>
          <c:y val="0.203971246816856"/>
          <c:w val="0.66478593011751"/>
          <c:h val="0.6129753983198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'by Age'!$R$21</c:f>
              <c:strCache>
                <c:ptCount val="1"/>
                <c:pt idx="0">
                  <c:v>Biological and agricultural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Age'!$S$19:$V$20</c:f>
              <c:multiLvlStrCache>
                <c:ptCount val="4"/>
                <c:lvl>
                  <c:pt idx="0">
                    <c:v>26 and Under</c:v>
                  </c:pt>
                  <c:pt idx="1">
                    <c:v>Over 26</c:v>
                  </c:pt>
                  <c:pt idx="2">
                    <c:v>26 and Under</c:v>
                  </c:pt>
                  <c:pt idx="3">
                    <c:v>Over 26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Age'!$S$21:$V$21</c:f>
              <c:numCache>
                <c:formatCode>0%</c:formatCode>
                <c:ptCount val="4"/>
                <c:pt idx="0">
                  <c:v>0.385135135135135</c:v>
                </c:pt>
                <c:pt idx="1">
                  <c:v>0.276887617672378</c:v>
                </c:pt>
                <c:pt idx="2">
                  <c:v>0.430869301237522</c:v>
                </c:pt>
                <c:pt idx="3">
                  <c:v>0.28446265649408</c:v>
                </c:pt>
              </c:numCache>
            </c:numRef>
          </c:val>
        </c:ser>
        <c:ser>
          <c:idx val="4"/>
          <c:order val="1"/>
          <c:tx>
            <c:strRef>
              <c:f>'by Age'!$R$25</c:f>
              <c:strCache>
                <c:ptCount val="1"/>
                <c:pt idx="0">
                  <c:v>Engineering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Age'!$S$19:$V$20</c:f>
              <c:multiLvlStrCache>
                <c:ptCount val="4"/>
                <c:lvl>
                  <c:pt idx="0">
                    <c:v>26 and Under</c:v>
                  </c:pt>
                  <c:pt idx="1">
                    <c:v>Over 26</c:v>
                  </c:pt>
                  <c:pt idx="2">
                    <c:v>26 and Under</c:v>
                  </c:pt>
                  <c:pt idx="3">
                    <c:v>Over 26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Age'!$S$25:$V$25</c:f>
              <c:numCache>
                <c:formatCode>0%</c:formatCode>
                <c:ptCount val="4"/>
                <c:pt idx="0">
                  <c:v>0.379504504504504</c:v>
                </c:pt>
                <c:pt idx="1">
                  <c:v>0.239260226042043</c:v>
                </c:pt>
                <c:pt idx="2">
                  <c:v>0.298291040911445</c:v>
                </c:pt>
                <c:pt idx="3">
                  <c:v>0.238391704964796</c:v>
                </c:pt>
              </c:numCache>
            </c:numRef>
          </c:val>
        </c:ser>
        <c:ser>
          <c:idx val="2"/>
          <c:order val="2"/>
          <c:tx>
            <c:strRef>
              <c:f>'by Age'!$R$23</c:f>
              <c:strCache>
                <c:ptCount val="1"/>
                <c:pt idx="0">
                  <c:v>Mathematics and computer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Age'!$S$19:$V$20</c:f>
              <c:multiLvlStrCache>
                <c:ptCount val="4"/>
                <c:lvl>
                  <c:pt idx="0">
                    <c:v>26 and Under</c:v>
                  </c:pt>
                  <c:pt idx="1">
                    <c:v>Over 26</c:v>
                  </c:pt>
                  <c:pt idx="2">
                    <c:v>26 and Under</c:v>
                  </c:pt>
                  <c:pt idx="3">
                    <c:v>Over 26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Age'!$S$23:$V$23</c:f>
              <c:numCache>
                <c:formatCode>0%</c:formatCode>
                <c:ptCount val="4"/>
                <c:pt idx="0">
                  <c:v>0.173423423423423</c:v>
                </c:pt>
                <c:pt idx="1">
                  <c:v>0.406958984754658</c:v>
                </c:pt>
                <c:pt idx="2">
                  <c:v>0.178101394667762</c:v>
                </c:pt>
                <c:pt idx="3">
                  <c:v>0.401598333748387</c:v>
                </c:pt>
              </c:numCache>
            </c:numRef>
          </c:val>
        </c:ser>
        <c:ser>
          <c:idx val="3"/>
          <c:order val="3"/>
          <c:tx>
            <c:strRef>
              <c:f>'by Age'!$R$24</c:f>
              <c:strCache>
                <c:ptCount val="1"/>
                <c:pt idx="0">
                  <c:v>Physical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Age'!$S$19:$V$20</c:f>
              <c:multiLvlStrCache>
                <c:ptCount val="4"/>
                <c:lvl>
                  <c:pt idx="0">
                    <c:v>26 and Under</c:v>
                  </c:pt>
                  <c:pt idx="1">
                    <c:v>Over 26</c:v>
                  </c:pt>
                  <c:pt idx="2">
                    <c:v>26 and Under</c:v>
                  </c:pt>
                  <c:pt idx="3">
                    <c:v>Over 26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Age'!$S$24:$V$24</c:f>
              <c:numCache>
                <c:formatCode>0%</c:formatCode>
                <c:ptCount val="4"/>
                <c:pt idx="0">
                  <c:v>0.0439189189189189</c:v>
                </c:pt>
                <c:pt idx="1">
                  <c:v>0.053094887673211</c:v>
                </c:pt>
                <c:pt idx="2">
                  <c:v>0.0732647011553778</c:v>
                </c:pt>
                <c:pt idx="3">
                  <c:v>0.0484027982160241</c:v>
                </c:pt>
              </c:numCache>
            </c:numRef>
          </c:val>
        </c:ser>
        <c:ser>
          <c:idx val="1"/>
          <c:order val="4"/>
          <c:tx>
            <c:strRef>
              <c:f>'by Age'!$R$22</c:f>
              <c:strCache>
                <c:ptCount val="1"/>
                <c:pt idx="0">
                  <c:v>Earth, atmospheric, and ocean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Age'!$S$19:$V$20</c:f>
              <c:multiLvlStrCache>
                <c:ptCount val="4"/>
                <c:lvl>
                  <c:pt idx="0">
                    <c:v>26 and Under</c:v>
                  </c:pt>
                  <c:pt idx="1">
                    <c:v>Over 26</c:v>
                  </c:pt>
                  <c:pt idx="2">
                    <c:v>26 and Under</c:v>
                  </c:pt>
                  <c:pt idx="3">
                    <c:v>Over 26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Age'!$S$22:$V$22</c:f>
              <c:numCache>
                <c:formatCode>0%</c:formatCode>
                <c:ptCount val="4"/>
                <c:pt idx="0">
                  <c:v>0.018018018018018</c:v>
                </c:pt>
                <c:pt idx="1">
                  <c:v>0.0237982838577101</c:v>
                </c:pt>
                <c:pt idx="2">
                  <c:v>0.0194735620278933</c:v>
                </c:pt>
                <c:pt idx="3">
                  <c:v>0.0271445065767132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4007448"/>
        <c:axId val="2134004424"/>
      </c:barChart>
      <c:catAx>
        <c:axId val="2134007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34004424"/>
        <c:crosses val="autoZero"/>
        <c:auto val="1"/>
        <c:lblAlgn val="ctr"/>
        <c:lblOffset val="100"/>
        <c:noMultiLvlLbl val="0"/>
      </c:catAx>
      <c:valAx>
        <c:axId val="2134004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4007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679408110248"/>
          <c:y val="0.224905196777666"/>
          <c:w val="0.233425969052491"/>
          <c:h val="0.53227415530816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Share of bachelor's degrees, by age group:</a:t>
            </a:r>
            <a:r>
              <a:rPr lang="en-US" sz="1600" baseline="0"/>
              <a:t> 2009, 2013</a:t>
            </a:r>
            <a:endParaRPr lang="en-US" sz="1600"/>
          </a:p>
        </c:rich>
      </c:tx>
      <c:layout>
        <c:manualLayout>
          <c:xMode val="edge"/>
          <c:yMode val="edge"/>
          <c:x val="0.154298110126975"/>
          <c:y val="0.075614366729678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0258796037492"/>
          <c:y val="0.206335926258208"/>
          <c:w val="0.773839546128243"/>
          <c:h val="0.5734477480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'by Age'!$AG$25</c:f>
              <c:strCache>
                <c:ptCount val="1"/>
                <c:pt idx="0">
                  <c:v>26 and Under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Age'!$AH$23:$AM$24</c:f>
              <c:multiLvlStrCache>
                <c:ptCount val="6"/>
                <c:lvl>
                  <c:pt idx="0">
                    <c:v>All Disciplines_x000d_(N=1,458,374)</c:v>
                  </c:pt>
                  <c:pt idx="1">
                    <c:v>STEM Plus Soc. Sci. and Psych._x000d_(N=437,421)</c:v>
                  </c:pt>
                  <c:pt idx="2">
                    <c:v>STEM_x000d_(N=215,402)</c:v>
                  </c:pt>
                  <c:pt idx="3">
                    <c:v>All Disciplines_x000d_(N=1,631,021)</c:v>
                  </c:pt>
                  <c:pt idx="4">
                    <c:v>STEM Plus Soc. Sci. and Psych._x000d_(N=520,823)</c:v>
                  </c:pt>
                  <c:pt idx="5">
                    <c:v>STEM_x000d_(N=268,551)</c:v>
                  </c:pt>
                </c:lvl>
                <c:lvl>
                  <c:pt idx="0">
                    <c:v>2008-09</c:v>
                  </c:pt>
                  <c:pt idx="3">
                    <c:v>2012-13</c:v>
                  </c:pt>
                </c:lvl>
              </c:multiLvlStrCache>
            </c:multiLvlStrRef>
          </c:cat>
          <c:val>
            <c:numRef>
              <c:f>'by Age'!$AH$25:$AM$25</c:f>
              <c:numCache>
                <c:formatCode>0%</c:formatCode>
                <c:ptCount val="6"/>
                <c:pt idx="0">
                  <c:v>0.0220780239911461</c:v>
                </c:pt>
                <c:pt idx="1">
                  <c:v>0.0397653690866154</c:v>
                </c:pt>
                <c:pt idx="2">
                  <c:v>0.0470002911054066</c:v>
                </c:pt>
                <c:pt idx="3">
                  <c:v>0.00762175041425068</c:v>
                </c:pt>
                <c:pt idx="4">
                  <c:v>0.817605201886491</c:v>
                </c:pt>
                <c:pt idx="5">
                  <c:v>0.835285475095743</c:v>
                </c:pt>
              </c:numCache>
            </c:numRef>
          </c:val>
        </c:ser>
        <c:ser>
          <c:idx val="1"/>
          <c:order val="1"/>
          <c:tx>
            <c:strRef>
              <c:f>'by Age'!$AG$26</c:f>
              <c:strCache>
                <c:ptCount val="1"/>
                <c:pt idx="0">
                  <c:v>Over 26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Age'!$AH$23:$AM$24</c:f>
              <c:multiLvlStrCache>
                <c:ptCount val="6"/>
                <c:lvl>
                  <c:pt idx="0">
                    <c:v>All Disciplines_x000d_(N=1,458,374)</c:v>
                  </c:pt>
                  <c:pt idx="1">
                    <c:v>STEM Plus Soc. Sci. and Psych._x000d_(N=437,421)</c:v>
                  </c:pt>
                  <c:pt idx="2">
                    <c:v>STEM_x000d_(N=215,402)</c:v>
                  </c:pt>
                  <c:pt idx="3">
                    <c:v>All Disciplines_x000d_(N=1,631,021)</c:v>
                  </c:pt>
                  <c:pt idx="4">
                    <c:v>STEM Plus Soc. Sci. and Psych._x000d_(N=520,823)</c:v>
                  </c:pt>
                  <c:pt idx="5">
                    <c:v>STEM_x000d_(N=268,551)</c:v>
                  </c:pt>
                </c:lvl>
                <c:lvl>
                  <c:pt idx="0">
                    <c:v>2008-09</c:v>
                  </c:pt>
                  <c:pt idx="3">
                    <c:v>2012-13</c:v>
                  </c:pt>
                </c:lvl>
              </c:multiLvlStrCache>
            </c:multiLvlStrRef>
          </c:cat>
          <c:val>
            <c:numRef>
              <c:f>'by Age'!$AH$26:$AM$26</c:f>
              <c:numCache>
                <c:formatCode>0%</c:formatCode>
                <c:ptCount val="6"/>
                <c:pt idx="0">
                  <c:v>0.977921976008854</c:v>
                </c:pt>
                <c:pt idx="1">
                  <c:v>0.960234630913385</c:v>
                </c:pt>
                <c:pt idx="2">
                  <c:v>0.952999708894593</c:v>
                </c:pt>
                <c:pt idx="3">
                  <c:v>0.992378249585749</c:v>
                </c:pt>
                <c:pt idx="4">
                  <c:v>0.182394798113509</c:v>
                </c:pt>
                <c:pt idx="5">
                  <c:v>0.164714524904257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971080"/>
        <c:axId val="2133968056"/>
      </c:barChart>
      <c:catAx>
        <c:axId val="2133971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3968056"/>
        <c:crosses val="autoZero"/>
        <c:auto val="1"/>
        <c:lblAlgn val="ctr"/>
        <c:lblOffset val="100"/>
        <c:noMultiLvlLbl val="0"/>
      </c:catAx>
      <c:valAx>
        <c:axId val="2133968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3971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94509474551"/>
          <c:y val="0.429217510382091"/>
          <c:w val="0.113332838740727"/>
          <c:h val="0.22222001102260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>
                <a:effectLst/>
              </a:rPr>
              <a:t>Science and engineering bachelor's degrees as percentage of all bachelor's degrees, by age group: 2009, 2013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14386106046887"/>
          <c:y val="0.046466587962104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2269446432832"/>
          <c:y val="0.245274880560949"/>
          <c:w val="0.680177570544756"/>
          <c:h val="0.571671764575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Age'!$B$21</c:f>
              <c:strCache>
                <c:ptCount val="1"/>
                <c:pt idx="0">
                  <c:v>STEM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Age'!$C$19:$F$20</c:f>
              <c:multiLvlStrCache>
                <c:ptCount val="4"/>
                <c:lvl>
                  <c:pt idx="0">
                    <c:v>26 and Under</c:v>
                  </c:pt>
                  <c:pt idx="1">
                    <c:v>Over 26</c:v>
                  </c:pt>
                  <c:pt idx="2">
                    <c:v>26 and Under</c:v>
                  </c:pt>
                  <c:pt idx="3">
                    <c:v>Over 26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Age'!$C$21:$F$21</c:f>
              <c:numCache>
                <c:formatCode>0%</c:formatCode>
                <c:ptCount val="4"/>
                <c:pt idx="0">
                  <c:v>0.21767373452629</c:v>
                </c:pt>
                <c:pt idx="1">
                  <c:v>0.0996447090986568</c:v>
                </c:pt>
                <c:pt idx="2">
                  <c:v>67.9187386294724</c:v>
                </c:pt>
                <c:pt idx="3">
                  <c:v>0.102864155785483</c:v>
                </c:pt>
              </c:numCache>
            </c:numRef>
          </c:val>
        </c:ser>
        <c:ser>
          <c:idx val="1"/>
          <c:order val="1"/>
          <c:tx>
            <c:strRef>
              <c:f>'by Age'!$B$22</c:f>
              <c:strCache>
                <c:ptCount val="1"/>
                <c:pt idx="0">
                  <c:v>Social Sciences and Psychology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Age'!$C$19:$F$20</c:f>
              <c:multiLvlStrCache>
                <c:ptCount val="4"/>
                <c:lvl>
                  <c:pt idx="0">
                    <c:v>26 and Under</c:v>
                  </c:pt>
                  <c:pt idx="1">
                    <c:v>Over 26</c:v>
                  </c:pt>
                  <c:pt idx="2">
                    <c:v>26 and Under</c:v>
                  </c:pt>
                  <c:pt idx="3">
                    <c:v>Over 26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Age'!$C$22:$F$22</c:f>
              <c:numCache>
                <c:formatCode>0%</c:formatCode>
                <c:ptCount val="4"/>
                <c:pt idx="0">
                  <c:v>0.166196837847775</c:v>
                </c:pt>
                <c:pt idx="1">
                  <c:v>0.109628272743875</c:v>
                </c:pt>
                <c:pt idx="2">
                  <c:v>61.02365069739236</c:v>
                </c:pt>
                <c:pt idx="3">
                  <c:v>0.118059388324938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929608"/>
        <c:axId val="2133926584"/>
      </c:barChart>
      <c:catAx>
        <c:axId val="2133929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33926584"/>
        <c:crosses val="autoZero"/>
        <c:auto val="1"/>
        <c:lblAlgn val="ctr"/>
        <c:lblOffset val="100"/>
        <c:noMultiLvlLbl val="0"/>
      </c:catAx>
      <c:valAx>
        <c:axId val="2133926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3929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283795107891"/>
          <c:y val="0.389283089251624"/>
          <c:w val="0.183282264771076"/>
          <c:h val="0.25772938964937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Percentage</a:t>
            </a:r>
            <a:r>
              <a:rPr lang="en-US" sz="1600" baseline="0"/>
              <a:t> distribution</a:t>
            </a:r>
            <a:r>
              <a:rPr lang="en-US" sz="1600"/>
              <a:t> of STEM</a:t>
            </a:r>
            <a:r>
              <a:rPr lang="en-US" sz="1600" baseline="0"/>
              <a:t> b</a:t>
            </a:r>
            <a:r>
              <a:rPr lang="en-US" sz="1600"/>
              <a:t>achelor's degrees, </a:t>
            </a:r>
          </a:p>
          <a:p>
            <a:pPr>
              <a:defRPr sz="1600"/>
            </a:pPr>
            <a:r>
              <a:rPr lang="en-US" sz="1600"/>
              <a:t>by discipline and gender: 2009</a:t>
            </a:r>
            <a:r>
              <a:rPr lang="en-US" sz="1600" baseline="0"/>
              <a:t>-2013</a:t>
            </a:r>
            <a:endParaRPr lang="en-US" sz="1600"/>
          </a:p>
        </c:rich>
      </c:tx>
      <c:layout>
        <c:manualLayout>
          <c:xMode val="edge"/>
          <c:yMode val="edge"/>
          <c:x val="0.158023582513706"/>
          <c:y val="0.05162954218011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2269446432832"/>
          <c:y val="0.203971246816856"/>
          <c:w val="0.66183455794478"/>
          <c:h val="0.61297539831988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'by Gender - imputation only'!$R$27</c:f>
              <c:strCache>
                <c:ptCount val="1"/>
                <c:pt idx="0">
                  <c:v>Engineering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 imputation only'!$S$21:$V$22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Gender - imputation only'!$S$27:$V$27</c:f>
              <c:numCache>
                <c:formatCode>0.0%</c:formatCode>
                <c:ptCount val="4"/>
                <c:pt idx="0">
                  <c:v>0.385712087799374</c:v>
                </c:pt>
                <c:pt idx="1">
                  <c:v>0.135177876675903</c:v>
                </c:pt>
                <c:pt idx="2">
                  <c:v>0.377126087441445</c:v>
                </c:pt>
                <c:pt idx="3">
                  <c:v>0.142084730682363</c:v>
                </c:pt>
              </c:numCache>
            </c:numRef>
          </c:val>
        </c:ser>
        <c:ser>
          <c:idx val="0"/>
          <c:order val="1"/>
          <c:tx>
            <c:strRef>
              <c:f>'by Gender - imputation only'!$R$23</c:f>
              <c:strCache>
                <c:ptCount val="1"/>
                <c:pt idx="0">
                  <c:v>Biological and agricultural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 imputation only'!$S$21:$V$22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Gender - imputation only'!$S$23:$V$23</c:f>
              <c:numCache>
                <c:formatCode>0.0%</c:formatCode>
                <c:ptCount val="4"/>
                <c:pt idx="0">
                  <c:v>0.277253534369284</c:v>
                </c:pt>
                <c:pt idx="1">
                  <c:v>0.629495899459792</c:v>
                </c:pt>
                <c:pt idx="2">
                  <c:v>0.276663227749275</c:v>
                </c:pt>
                <c:pt idx="3">
                  <c:v>0.624723381926859</c:v>
                </c:pt>
              </c:numCache>
            </c:numRef>
          </c:val>
        </c:ser>
        <c:ser>
          <c:idx val="2"/>
          <c:order val="2"/>
          <c:tx>
            <c:strRef>
              <c:f>'by Gender - imputation only'!$R$25</c:f>
              <c:strCache>
                <c:ptCount val="1"/>
                <c:pt idx="0">
                  <c:v>Mathematics and computer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 imputation only'!$S$21:$V$22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Gender - imputation only'!$S$25:$V$25</c:f>
              <c:numCache>
                <c:formatCode>0.0%</c:formatCode>
                <c:ptCount val="4"/>
                <c:pt idx="0">
                  <c:v>0.249183718823187</c:v>
                </c:pt>
                <c:pt idx="1">
                  <c:v>0.138270775603885</c:v>
                </c:pt>
                <c:pt idx="2">
                  <c:v>0.255318703992862</c:v>
                </c:pt>
                <c:pt idx="3">
                  <c:v>0.142324276230237</c:v>
                </c:pt>
              </c:numCache>
            </c:numRef>
          </c:val>
        </c:ser>
        <c:ser>
          <c:idx val="3"/>
          <c:order val="3"/>
          <c:tx>
            <c:strRef>
              <c:f>'by Gender - imputation only'!$R$26</c:f>
              <c:strCache>
                <c:ptCount val="1"/>
                <c:pt idx="0">
                  <c:v>Physical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 imputation only'!$S$21:$V$22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Gender - imputation only'!$S$26:$V$26</c:f>
              <c:numCache>
                <c:formatCode>0.0%</c:formatCode>
                <c:ptCount val="4"/>
                <c:pt idx="0">
                  <c:v>0.0684479545959622</c:v>
                </c:pt>
                <c:pt idx="1">
                  <c:v>0.0775044084305987</c:v>
                </c:pt>
                <c:pt idx="2">
                  <c:v>0.0690176778942672</c:v>
                </c:pt>
                <c:pt idx="3">
                  <c:v>0.0690119316496703</c:v>
                </c:pt>
              </c:numCache>
            </c:numRef>
          </c:val>
        </c:ser>
        <c:ser>
          <c:idx val="1"/>
          <c:order val="4"/>
          <c:tx>
            <c:strRef>
              <c:f>'by Gender - imputation only'!$R$24</c:f>
              <c:strCache>
                <c:ptCount val="1"/>
                <c:pt idx="0">
                  <c:v>Earth, atmospheric, and ocean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 imputation only'!$S$21:$V$22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Gender - imputation only'!$S$24:$V$24</c:f>
              <c:numCache>
                <c:formatCode>0.0%</c:formatCode>
                <c:ptCount val="4"/>
                <c:pt idx="0">
                  <c:v>0.0194027044121921</c:v>
                </c:pt>
                <c:pt idx="1">
                  <c:v>0.0195510398298206</c:v>
                </c:pt>
                <c:pt idx="2">
                  <c:v>0.0218743029221503</c:v>
                </c:pt>
                <c:pt idx="3">
                  <c:v>0.0218556795108708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7245208"/>
        <c:axId val="2137248216"/>
      </c:barChart>
      <c:catAx>
        <c:axId val="2137245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37248216"/>
        <c:crosses val="autoZero"/>
        <c:auto val="1"/>
        <c:lblAlgn val="ctr"/>
        <c:lblOffset val="100"/>
        <c:noMultiLvlLbl val="0"/>
      </c:catAx>
      <c:valAx>
        <c:axId val="2137248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245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648489450858"/>
          <c:y val="0.212604356720296"/>
          <c:w val="0.246654759240523"/>
          <c:h val="0.57099631194325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Share of bachelor's degrees, by gender:</a:t>
            </a:r>
            <a:r>
              <a:rPr lang="en-US" sz="1600" baseline="0"/>
              <a:t> 2009-2013</a:t>
            </a:r>
            <a:endParaRPr lang="en-US" sz="1600"/>
          </a:p>
        </c:rich>
      </c:tx>
      <c:layout>
        <c:manualLayout>
          <c:xMode val="edge"/>
          <c:yMode val="edge"/>
          <c:x val="0.257308279333115"/>
          <c:y val="0.075614294945238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764658054915"/>
          <c:y val="0.201177877340002"/>
          <c:w val="0.745296085433127"/>
          <c:h val="0.5734477480218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'by Gender - imputation only'!$AH$26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 imputation only'!$AI$23:$AN$24</c:f>
              <c:multiLvlStrCache>
                <c:ptCount val="6"/>
                <c:lvl>
                  <c:pt idx="0">
                    <c:v>All Disciplines</c:v>
                  </c:pt>
                  <c:pt idx="1">
                    <c:v>STEM Plus Soc. Sci. and Psych.</c:v>
                  </c:pt>
                  <c:pt idx="2">
                    <c:v>STEM</c:v>
                  </c:pt>
                  <c:pt idx="3">
                    <c:v>All Disciplines</c:v>
                  </c:pt>
                  <c:pt idx="4">
                    <c:v>STEM Plus Soc. Sci. and Psych.</c:v>
                  </c:pt>
                  <c:pt idx="5">
                    <c:v>STEM</c:v>
                  </c:pt>
                </c:lvl>
                <c:lvl>
                  <c:pt idx="0">
                    <c:v>2008-09</c:v>
                  </c:pt>
                  <c:pt idx="3">
                    <c:v>2012-13</c:v>
                  </c:pt>
                </c:lvl>
              </c:multiLvlStrCache>
            </c:multiLvlStrRef>
          </c:cat>
          <c:val>
            <c:numRef>
              <c:f>'by Gender - imputation only'!$AI$26:$AN$26</c:f>
              <c:numCache>
                <c:formatCode>0%</c:formatCode>
                <c:ptCount val="6"/>
                <c:pt idx="0">
                  <c:v>0.568627919617284</c:v>
                </c:pt>
                <c:pt idx="1">
                  <c:v>0.498438571695799</c:v>
                </c:pt>
                <c:pt idx="2">
                  <c:v>0.379170911869587</c:v>
                </c:pt>
                <c:pt idx="3">
                  <c:v>0.571426867447731</c:v>
                </c:pt>
                <c:pt idx="4">
                  <c:v>0.497075270726078</c:v>
                </c:pt>
                <c:pt idx="5">
                  <c:v>0.379306167305579</c:v>
                </c:pt>
              </c:numCache>
            </c:numRef>
          </c:val>
        </c:ser>
        <c:ser>
          <c:idx val="0"/>
          <c:order val="1"/>
          <c:tx>
            <c:strRef>
              <c:f>'by Gender - imputation only'!$AH$25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 imputation only'!$AI$23:$AN$24</c:f>
              <c:multiLvlStrCache>
                <c:ptCount val="6"/>
                <c:lvl>
                  <c:pt idx="0">
                    <c:v>All Disciplines</c:v>
                  </c:pt>
                  <c:pt idx="1">
                    <c:v>STEM Plus Soc. Sci. and Psych.</c:v>
                  </c:pt>
                  <c:pt idx="2">
                    <c:v>STEM</c:v>
                  </c:pt>
                  <c:pt idx="3">
                    <c:v>All Disciplines</c:v>
                  </c:pt>
                  <c:pt idx="4">
                    <c:v>STEM Plus Soc. Sci. and Psych.</c:v>
                  </c:pt>
                  <c:pt idx="5">
                    <c:v>STEM</c:v>
                  </c:pt>
                </c:lvl>
                <c:lvl>
                  <c:pt idx="0">
                    <c:v>2008-09</c:v>
                  </c:pt>
                  <c:pt idx="3">
                    <c:v>2012-13</c:v>
                  </c:pt>
                </c:lvl>
              </c:multiLvlStrCache>
            </c:multiLvlStrRef>
          </c:cat>
          <c:val>
            <c:numRef>
              <c:f>'by Gender - imputation only'!$AI$25:$AN$25</c:f>
              <c:numCache>
                <c:formatCode>0%</c:formatCode>
                <c:ptCount val="6"/>
                <c:pt idx="0">
                  <c:v>0.431372080382716</c:v>
                </c:pt>
                <c:pt idx="1">
                  <c:v>0.5015614283042</c:v>
                </c:pt>
                <c:pt idx="2">
                  <c:v>0.620829088130413</c:v>
                </c:pt>
                <c:pt idx="3">
                  <c:v>0.428573132552269</c:v>
                </c:pt>
                <c:pt idx="4">
                  <c:v>0.502924729273922</c:v>
                </c:pt>
                <c:pt idx="5">
                  <c:v>0.620693832694421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7"/>
        <c:overlap val="100"/>
        <c:axId val="2137280936"/>
        <c:axId val="2137283944"/>
      </c:barChart>
      <c:catAx>
        <c:axId val="2137280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37283944"/>
        <c:crosses val="autoZero"/>
        <c:auto val="1"/>
        <c:lblAlgn val="ctr"/>
        <c:lblOffset val="100"/>
        <c:noMultiLvlLbl val="0"/>
      </c:catAx>
      <c:valAx>
        <c:axId val="2137283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28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018110627606"/>
          <c:y val="0.408585691002363"/>
          <c:w val="0.110389640486236"/>
          <c:h val="0.16290345311311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Science</a:t>
            </a:r>
            <a:r>
              <a:rPr lang="en-US" sz="1600" baseline="0"/>
              <a:t> and engineering</a:t>
            </a:r>
            <a:r>
              <a:rPr lang="en-US" sz="1600"/>
              <a:t> bachelor's</a:t>
            </a:r>
            <a:r>
              <a:rPr lang="en-US" sz="1600" baseline="0"/>
              <a:t> degrees as percentage of all bachelor's degrees, by gender: 2009-2013</a:t>
            </a:r>
            <a:endParaRPr lang="en-US" sz="1600"/>
          </a:p>
        </c:rich>
      </c:tx>
      <c:layout>
        <c:manualLayout>
          <c:xMode val="edge"/>
          <c:yMode val="edge"/>
          <c:x val="0.140093674464487"/>
          <c:y val="0.04388511085309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2269446432832"/>
          <c:y val="0.203971246816856"/>
          <c:w val="0.663229858869413"/>
          <c:h val="0.612975398319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Gender - imputation only'!$B$23</c:f>
              <c:strCache>
                <c:ptCount val="1"/>
                <c:pt idx="0">
                  <c:v>STEM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 imputation only'!$C$21:$G$22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Gender - imputation only'!$C$23:$F$23</c:f>
              <c:numCache>
                <c:formatCode>0.0%</c:formatCode>
                <c:ptCount val="4"/>
                <c:pt idx="0">
                  <c:v>0.209101194082669</c:v>
                </c:pt>
                <c:pt idx="1">
                  <c:v>0.0968820505032974</c:v>
                </c:pt>
                <c:pt idx="2">
                  <c:v>0.234859213152221</c:v>
                </c:pt>
                <c:pt idx="3">
                  <c:v>0.107642644984081</c:v>
                </c:pt>
              </c:numCache>
            </c:numRef>
          </c:val>
        </c:ser>
        <c:ser>
          <c:idx val="1"/>
          <c:order val="1"/>
          <c:tx>
            <c:strRef>
              <c:f>'by Gender - imputation only'!$B$24</c:f>
              <c:strCache>
                <c:ptCount val="1"/>
                <c:pt idx="0">
                  <c:v>Social Sciences and Psychology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 imputation only'!$C$21:$G$22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2008-09</c:v>
                  </c:pt>
                  <c:pt idx="2">
                    <c:v>2012-13</c:v>
                  </c:pt>
                </c:lvl>
              </c:multiLvlStrCache>
            </c:multiLvlStrRef>
          </c:cat>
          <c:val>
            <c:numRef>
              <c:f>'by Gender - imputation only'!$C$24:$F$24</c:f>
              <c:numCache>
                <c:formatCode>0.0%</c:formatCode>
                <c:ptCount val="4"/>
                <c:pt idx="0">
                  <c:v>0.13593883208313</c:v>
                </c:pt>
                <c:pt idx="1">
                  <c:v>0.161053720236326</c:v>
                </c:pt>
                <c:pt idx="2">
                  <c:v>0.136181540461382</c:v>
                </c:pt>
                <c:pt idx="3">
                  <c:v>0.167403185346082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7322680"/>
        <c:axId val="2137325688"/>
      </c:barChart>
      <c:catAx>
        <c:axId val="2137322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37325688"/>
        <c:crosses val="autoZero"/>
        <c:auto val="1"/>
        <c:lblAlgn val="ctr"/>
        <c:lblOffset val="100"/>
        <c:noMultiLvlLbl val="0"/>
      </c:catAx>
      <c:valAx>
        <c:axId val="21373256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322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023924237608"/>
          <c:y val="0.40799798522826"/>
          <c:w val="0.217221405801475"/>
          <c:h val="0.32872163627434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Science</a:t>
            </a:r>
            <a:r>
              <a:rPr lang="en-US" sz="1600" baseline="0"/>
              <a:t> and engineering</a:t>
            </a:r>
            <a:r>
              <a:rPr lang="en-US" sz="1600"/>
              <a:t> bachelor's</a:t>
            </a:r>
            <a:r>
              <a:rPr lang="en-US" sz="1600" baseline="0"/>
              <a:t> degrees as percentage of all bachelor's degrees, by gender: 2009, 2013</a:t>
            </a:r>
            <a:endParaRPr lang="en-US" sz="1600"/>
          </a:p>
        </c:rich>
      </c:tx>
      <c:layout>
        <c:manualLayout>
          <c:xMode val="edge"/>
          <c:yMode val="edge"/>
          <c:x val="0.140093674464487"/>
          <c:y val="0.04388511085309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2269446432832"/>
          <c:y val="0.203971246816856"/>
          <c:w val="0.727432045543249"/>
          <c:h val="0.612975398319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Gender -- new charts '!$K$30</c:f>
              <c:strCache>
                <c:ptCount val="1"/>
                <c:pt idx="0">
                  <c:v>All other S&amp;E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'!$I$31:$J$42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Women</c:v>
                  </c:pt>
                  <c:pt idx="8">
                    <c:v>Men</c:v>
                  </c:pt>
                </c:lvl>
              </c:multiLvlStrCache>
            </c:multiLvlStrRef>
          </c:cat>
          <c:val>
            <c:numRef>
              <c:f>'by Gender -- new charts '!$K$31:$K$42</c:f>
              <c:numCache>
                <c:formatCode>0%</c:formatCode>
                <c:ptCount val="12"/>
                <c:pt idx="1">
                  <c:v>0.147700109848365</c:v>
                </c:pt>
                <c:pt idx="2">
                  <c:v>0.164652079893515</c:v>
                </c:pt>
                <c:pt idx="5">
                  <c:v>0.0980355249863079</c:v>
                </c:pt>
                <c:pt idx="6">
                  <c:v>0.108331256767976</c:v>
                </c:pt>
                <c:pt idx="9">
                  <c:v>0.210236755136525</c:v>
                </c:pt>
                <c:pt idx="10">
                  <c:v>0.23608203042427</c:v>
                </c:pt>
              </c:numCache>
            </c:numRef>
          </c:val>
        </c:ser>
        <c:ser>
          <c:idx val="1"/>
          <c:order val="1"/>
          <c:tx>
            <c:strRef>
              <c:f>'by Gender -- new charts '!$L$30</c:f>
              <c:strCache>
                <c:ptCount val="1"/>
                <c:pt idx="0">
                  <c:v>Social sciences and psychology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'!$I$31:$J$42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Women</c:v>
                  </c:pt>
                  <c:pt idx="8">
                    <c:v>Men</c:v>
                  </c:pt>
                </c:lvl>
              </c:multiLvlStrCache>
            </c:multiLvlStrRef>
          </c:cat>
          <c:val>
            <c:numRef>
              <c:f>'by Gender -- new charts '!$L$31:$L$42</c:f>
              <c:numCache>
                <c:formatCode>0%</c:formatCode>
                <c:ptCount val="12"/>
                <c:pt idx="1">
                  <c:v>0.152237354752622</c:v>
                </c:pt>
                <c:pt idx="2">
                  <c:v>0.154677346275738</c:v>
                </c:pt>
                <c:pt idx="5">
                  <c:v>0.163864848720131</c:v>
                </c:pt>
                <c:pt idx="6">
                  <c:v>0.167373847219144</c:v>
                </c:pt>
                <c:pt idx="9">
                  <c:v>0.136457651343199</c:v>
                </c:pt>
                <c:pt idx="10">
                  <c:v>0.13607755581306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2134776808"/>
        <c:axId val="2134779816"/>
      </c:barChart>
      <c:catAx>
        <c:axId val="2134776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4779816"/>
        <c:crosses val="autoZero"/>
        <c:auto val="1"/>
        <c:lblAlgn val="ctr"/>
        <c:lblOffset val="100"/>
        <c:noMultiLvlLbl val="0"/>
      </c:catAx>
      <c:valAx>
        <c:axId val="21347798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4776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579903609854"/>
          <c:y val="0.360922256965267"/>
          <c:w val="0.16462102360834"/>
          <c:h val="0.24695626262304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aseline="0"/>
              <a:t>Growth and gender distribution of bachelor's degrees: 2009, 2013</a:t>
            </a:r>
            <a:endParaRPr lang="en-US" sz="1600"/>
          </a:p>
        </c:rich>
      </c:tx>
      <c:layout>
        <c:manualLayout>
          <c:xMode val="edge"/>
          <c:yMode val="edge"/>
          <c:x val="0.164755166888999"/>
          <c:y val="0.07683084867733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969113410163"/>
          <c:y val="0.178299167121897"/>
          <c:w val="0.735606258812088"/>
          <c:h val="0.682990173957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Gender -- new charts '!$AJ$29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/>
                      <a:t>57%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/>
                      <a:t>57%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200"/>
                      <a:t> 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200"/>
                      <a:t> 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 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'!$AH$30:$AI$41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Disciplines</c:v>
                  </c:pt>
                  <c:pt idx="4">
                    <c:v>All S&amp;E Disciplines_x000d_</c:v>
                  </c:pt>
                  <c:pt idx="8">
                    <c:v>Non-S&amp;E Disciplines</c:v>
                  </c:pt>
                </c:lvl>
              </c:multiLvlStrCache>
            </c:multiLvlStrRef>
          </c:cat>
          <c:val>
            <c:numRef>
              <c:f>'by Gender -- new charts '!$AJ$30:$AJ$41</c:f>
              <c:numCache>
                <c:formatCode>_(* #,##0_);_(* \(#,##0\);_(* "-"??_);_(@_)</c:formatCode>
                <c:ptCount val="12"/>
                <c:pt idx="1">
                  <c:v>765039.0</c:v>
                </c:pt>
                <c:pt idx="2">
                  <c:v>870829.0</c:v>
                </c:pt>
                <c:pt idx="5">
                  <c:v>200364.0</c:v>
                </c:pt>
                <c:pt idx="6">
                  <c:v>240092.0</c:v>
                </c:pt>
                <c:pt idx="9">
                  <c:v>564675.0</c:v>
                </c:pt>
                <c:pt idx="10">
                  <c:v>630737.0</c:v>
                </c:pt>
              </c:numCache>
            </c:numRef>
          </c:val>
        </c:ser>
        <c:ser>
          <c:idx val="1"/>
          <c:order val="1"/>
          <c:tx>
            <c:strRef>
              <c:f>'by Gender -- new charts '!$AK$29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/>
                      <a:t>43%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/>
                      <a:t>43%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200"/>
                      <a:t> 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200"/>
                      <a:t> 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'!$AH$30:$AI$41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Disciplines</c:v>
                  </c:pt>
                  <c:pt idx="4">
                    <c:v>All S&amp;E Disciplines_x000d_</c:v>
                  </c:pt>
                  <c:pt idx="8">
                    <c:v>Non-S&amp;E Disciplines</c:v>
                  </c:pt>
                </c:lvl>
              </c:multiLvlStrCache>
            </c:multiLvlStrRef>
          </c:cat>
          <c:val>
            <c:numRef>
              <c:f>'by Gender -- new charts '!$AK$30:$AK$41</c:f>
              <c:numCache>
                <c:formatCode>_(* #,##0_);_(* \(#,##0\);_(* "-"??_);_(@_)</c:formatCode>
                <c:ptCount val="12"/>
                <c:pt idx="1">
                  <c:v>575827.0</c:v>
                </c:pt>
                <c:pt idx="2">
                  <c:v>648101.0</c:v>
                </c:pt>
                <c:pt idx="5">
                  <c:v>199636.0</c:v>
                </c:pt>
                <c:pt idx="6">
                  <c:v>241197.0</c:v>
                </c:pt>
                <c:pt idx="9">
                  <c:v>376191.0</c:v>
                </c:pt>
                <c:pt idx="10">
                  <c:v>406904.0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36255304"/>
        <c:axId val="2136258328"/>
      </c:barChart>
      <c:catAx>
        <c:axId val="2136255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258328"/>
        <c:crosses val="autoZero"/>
        <c:auto val="1"/>
        <c:lblAlgn val="ctr"/>
        <c:lblOffset val="100"/>
        <c:noMultiLvlLbl val="0"/>
      </c:catAx>
      <c:valAx>
        <c:axId val="2136258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Bachelor's</a:t>
                </a:r>
                <a:r>
                  <a:rPr lang="en-US" sz="1200" b="0" baseline="0"/>
                  <a:t> degrees, in thousands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0.0322714536919148"/>
              <c:y val="0.3220780278756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255304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77461280783518"/>
          <c:y val="0.441557187645335"/>
          <c:w val="0.10658122592819"/>
          <c:h val="0.15963325950715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aseline="0"/>
              <a:t>Gender distribution of science and engineering disciplines: 2009, 2013</a:t>
            </a:r>
            <a:endParaRPr lang="en-US" sz="1600"/>
          </a:p>
        </c:rich>
      </c:tx>
      <c:layout>
        <c:manualLayout>
          <c:xMode val="edge"/>
          <c:yMode val="edge"/>
          <c:x val="0.150150349066511"/>
          <c:y val="0.027286277862754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10240802303282"/>
          <c:y val="0.139076369913671"/>
          <c:w val="0.829077008069676"/>
          <c:h val="0.649141277260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Gender -- new charts '!$AO$71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'!$AM$72:$AN$95</c:f>
              <c:multiLvlStrCache>
                <c:ptCount val="24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  <c:pt idx="12">
                    <c:v> 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 </c:v>
                  </c:pt>
                  <c:pt idx="16">
                    <c:v> </c:v>
                  </c:pt>
                  <c:pt idx="17">
                    <c:v>2009</c:v>
                  </c:pt>
                  <c:pt idx="18">
                    <c:v>2013</c:v>
                  </c:pt>
                  <c:pt idx="20">
                    <c:v> 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 </c:v>
                  </c:pt>
                </c:lvl>
                <c:lvl>
                  <c:pt idx="0">
                    <c:v>Engineering</c:v>
                  </c:pt>
                  <c:pt idx="4">
                    <c:v>Mathematics and computer sciences</c:v>
                  </c:pt>
                  <c:pt idx="8">
                    <c:v>Physical sciences</c:v>
                  </c:pt>
                  <c:pt idx="12">
                    <c:v>Earth, atmospheric, and ocean sciences</c:v>
                  </c:pt>
                  <c:pt idx="16">
                    <c:v>Biological and agricultural sciences</c:v>
                  </c:pt>
                  <c:pt idx="20">
                    <c:v>Social sciences and psychology</c:v>
                  </c:pt>
                </c:lvl>
              </c:multiLvlStrCache>
            </c:multiLvlStrRef>
          </c:cat>
          <c:val>
            <c:numRef>
              <c:f>'by Gender -- new charts '!$AO$72:$AO$95</c:f>
              <c:numCache>
                <c:formatCode>0%</c:formatCode>
                <c:ptCount val="24"/>
                <c:pt idx="1">
                  <c:v>0.177924858867043</c:v>
                </c:pt>
                <c:pt idx="2">
                  <c:v>0.188469409357138</c:v>
                </c:pt>
                <c:pt idx="5">
                  <c:v>0.255210400952759</c:v>
                </c:pt>
                <c:pt idx="6">
                  <c:v>0.256593584209626</c:v>
                </c:pt>
                <c:pt idx="9">
                  <c:v>0.412304866850321</c:v>
                </c:pt>
                <c:pt idx="10">
                  <c:v>0.3829725156095</c:v>
                </c:pt>
                <c:pt idx="13">
                  <c:v>0.383572567783094</c:v>
                </c:pt>
                <c:pt idx="14">
                  <c:v>0.378363123236124</c:v>
                </c:pt>
                <c:pt idx="17">
                  <c:v>0.582569991762059</c:v>
                </c:pt>
                <c:pt idx="18">
                  <c:v>0.580756454109042</c:v>
                </c:pt>
                <c:pt idx="21">
                  <c:v>0.6147083196446</c:v>
                </c:pt>
                <c:pt idx="22">
                  <c:v>0.623024116676498</c:v>
                </c:pt>
              </c:numCache>
            </c:numRef>
          </c:val>
        </c:ser>
        <c:ser>
          <c:idx val="1"/>
          <c:order val="1"/>
          <c:tx>
            <c:strRef>
              <c:f>'by Gender -- new charts '!$AP$71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Gender -- new charts '!$AM$72:$AN$95</c:f>
              <c:multiLvlStrCache>
                <c:ptCount val="24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  <c:pt idx="12">
                    <c:v> 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 </c:v>
                  </c:pt>
                  <c:pt idx="16">
                    <c:v> </c:v>
                  </c:pt>
                  <c:pt idx="17">
                    <c:v>2009</c:v>
                  </c:pt>
                  <c:pt idx="18">
                    <c:v>2013</c:v>
                  </c:pt>
                  <c:pt idx="20">
                    <c:v> 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 </c:v>
                  </c:pt>
                </c:lvl>
                <c:lvl>
                  <c:pt idx="0">
                    <c:v>Engineering</c:v>
                  </c:pt>
                  <c:pt idx="4">
                    <c:v>Mathematics and computer sciences</c:v>
                  </c:pt>
                  <c:pt idx="8">
                    <c:v>Physical sciences</c:v>
                  </c:pt>
                  <c:pt idx="12">
                    <c:v>Earth, atmospheric, and ocean sciences</c:v>
                  </c:pt>
                  <c:pt idx="16">
                    <c:v>Biological and agricultural sciences</c:v>
                  </c:pt>
                  <c:pt idx="20">
                    <c:v>Social sciences and psychology</c:v>
                  </c:pt>
                </c:lvl>
              </c:multiLvlStrCache>
            </c:multiLvlStrRef>
          </c:cat>
          <c:val>
            <c:numRef>
              <c:f>'by Gender -- new charts '!$AP$72:$AP$95</c:f>
              <c:numCache>
                <c:formatCode>0%</c:formatCode>
                <c:ptCount val="24"/>
                <c:pt idx="1">
                  <c:v>0.822075141132957</c:v>
                </c:pt>
                <c:pt idx="2">
                  <c:v>0.811530590642862</c:v>
                </c:pt>
                <c:pt idx="5">
                  <c:v>0.744789599047241</c:v>
                </c:pt>
                <c:pt idx="6">
                  <c:v>0.743406415790374</c:v>
                </c:pt>
                <c:pt idx="9">
                  <c:v>0.587695133149679</c:v>
                </c:pt>
                <c:pt idx="10">
                  <c:v>0.6170274843905</c:v>
                </c:pt>
                <c:pt idx="13">
                  <c:v>0.616427432216906</c:v>
                </c:pt>
                <c:pt idx="14">
                  <c:v>0.621636876763876</c:v>
                </c:pt>
                <c:pt idx="17">
                  <c:v>0.417430008237941</c:v>
                </c:pt>
                <c:pt idx="18">
                  <c:v>0.419243545890958</c:v>
                </c:pt>
                <c:pt idx="21">
                  <c:v>0.3852916803554</c:v>
                </c:pt>
                <c:pt idx="22">
                  <c:v>0.376975883323502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134855912"/>
        <c:axId val="2134858920"/>
      </c:barChart>
      <c:catAx>
        <c:axId val="2134855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2134858920"/>
        <c:crosses val="autoZero"/>
        <c:auto val="1"/>
        <c:lblAlgn val="ctr"/>
        <c:lblOffset val="100"/>
        <c:noMultiLvlLbl val="0"/>
      </c:catAx>
      <c:valAx>
        <c:axId val="2134858920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4855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68474121423"/>
          <c:y val="0.309438185444479"/>
          <c:w val="0.0992787982746542"/>
          <c:h val="0.15963325950715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Percentage</a:t>
            </a:r>
            <a:r>
              <a:rPr lang="en-US" sz="1600" baseline="0"/>
              <a:t> distribution</a:t>
            </a:r>
            <a:r>
              <a:rPr lang="en-US" sz="1600"/>
              <a:t> of science</a:t>
            </a:r>
            <a:r>
              <a:rPr lang="en-US" sz="1600" baseline="0"/>
              <a:t> and engineering b</a:t>
            </a:r>
            <a:r>
              <a:rPr lang="en-US" sz="1600"/>
              <a:t>achelor's degrees, </a:t>
            </a:r>
          </a:p>
          <a:p>
            <a:pPr>
              <a:defRPr sz="1600"/>
            </a:pPr>
            <a:r>
              <a:rPr lang="en-US" sz="1600"/>
              <a:t>by discipline and age</a:t>
            </a:r>
            <a:r>
              <a:rPr lang="en-US" sz="1600" baseline="0"/>
              <a:t> group</a:t>
            </a:r>
            <a:r>
              <a:rPr lang="en-US" sz="1600"/>
              <a:t>: 2009</a:t>
            </a:r>
            <a:r>
              <a:rPr lang="en-US" sz="1600" baseline="0"/>
              <a:t>, 2013</a:t>
            </a:r>
            <a:endParaRPr lang="en-US" sz="1600"/>
          </a:p>
        </c:rich>
      </c:tx>
      <c:layout>
        <c:manualLayout>
          <c:xMode val="edge"/>
          <c:yMode val="edge"/>
          <c:x val="0.145508290670441"/>
          <c:y val="0.051629592655283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2269446432832"/>
          <c:y val="0.203971246816856"/>
          <c:w val="0.706272070278505"/>
          <c:h val="0.61297539831988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'by Age -- new charts'!$K$51</c:f>
              <c:strCache>
                <c:ptCount val="1"/>
                <c:pt idx="0">
                  <c:v>Engineering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26 and under</c:v>
                  </c:pt>
                  <c:pt idx="8">
                    <c:v>Over 26</c:v>
                  </c:pt>
                </c:lvl>
              </c:multiLvlStrCache>
            </c:multiLvlStrRef>
          </c:cat>
          <c:val>
            <c:numRef>
              <c:f>'by Age -- new charts'!$K$52:$K$63</c:f>
              <c:numCache>
                <c:formatCode>0%</c:formatCode>
                <c:ptCount val="12"/>
                <c:pt idx="1">
                  <c:v>0.142997249789105</c:v>
                </c:pt>
                <c:pt idx="2">
                  <c:v>0.14873673519151</c:v>
                </c:pt>
                <c:pt idx="5">
                  <c:v>0.148497597996983</c:v>
                </c:pt>
                <c:pt idx="6">
                  <c:v>0.157120954163649</c:v>
                </c:pt>
                <c:pt idx="9">
                  <c:v>0.113923046410155</c:v>
                </c:pt>
                <c:pt idx="10">
                  <c:v>0.11099750176563</c:v>
                </c:pt>
              </c:numCache>
            </c:numRef>
          </c:val>
        </c:ser>
        <c:ser>
          <c:idx val="0"/>
          <c:order val="1"/>
          <c:tx>
            <c:strRef>
              <c:f>'by Age -- new charts'!$L$51</c:f>
              <c:strCache>
                <c:ptCount val="1"/>
                <c:pt idx="0">
                  <c:v>Physical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26 and under</c:v>
                  </c:pt>
                  <c:pt idx="8">
                    <c:v>Over 26</c:v>
                  </c:pt>
                </c:lvl>
              </c:multiLvlStrCache>
            </c:multiLvlStrRef>
          </c:cat>
          <c:val>
            <c:numRef>
              <c:f>'by Age -- new charts'!$L$52:$L$63</c:f>
              <c:numCache>
                <c:formatCode>0%</c:formatCode>
                <c:ptCount val="12"/>
                <c:pt idx="1">
                  <c:v>0.0354418283530055</c:v>
                </c:pt>
                <c:pt idx="2">
                  <c:v>0.0356717028298898</c:v>
                </c:pt>
                <c:pt idx="5">
                  <c:v>0.0376764559093735</c:v>
                </c:pt>
                <c:pt idx="6">
                  <c:v>0.0385912353145899</c:v>
                </c:pt>
                <c:pt idx="9">
                  <c:v>0.0252809731587994</c:v>
                </c:pt>
                <c:pt idx="10">
                  <c:v>0.0225368146984726</c:v>
                </c:pt>
              </c:numCache>
            </c:numRef>
          </c:val>
        </c:ser>
        <c:ser>
          <c:idx val="2"/>
          <c:order val="2"/>
          <c:tx>
            <c:strRef>
              <c:f>'by Age -- new charts'!$M$51</c:f>
              <c:strCache>
                <c:ptCount val="1"/>
                <c:pt idx="0">
                  <c:v>Mathematics and computer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26 and under</c:v>
                  </c:pt>
                  <c:pt idx="8">
                    <c:v>Over 26</c:v>
                  </c:pt>
                </c:lvl>
              </c:multiLvlStrCache>
            </c:multiLvlStrRef>
          </c:cat>
          <c:val>
            <c:numRef>
              <c:f>'by Age -- new charts'!$M$52:$M$63</c:f>
              <c:numCache>
                <c:formatCode>0%</c:formatCode>
                <c:ptCount val="12"/>
                <c:pt idx="1">
                  <c:v>0.101520045905432</c:v>
                </c:pt>
                <c:pt idx="2">
                  <c:v>0.110914630985364</c:v>
                </c:pt>
                <c:pt idx="5">
                  <c:v>0.0820946916151553</c:v>
                </c:pt>
                <c:pt idx="6">
                  <c:v>0.0938126099348151</c:v>
                </c:pt>
                <c:pt idx="9">
                  <c:v>0.193772312574375</c:v>
                </c:pt>
                <c:pt idx="10">
                  <c:v>0.186988099128253</c:v>
                </c:pt>
              </c:numCache>
            </c:numRef>
          </c:val>
        </c:ser>
        <c:ser>
          <c:idx val="3"/>
          <c:order val="3"/>
          <c:tx>
            <c:strRef>
              <c:f>'by Age -- new charts'!$N$51</c:f>
              <c:strCache>
                <c:ptCount val="1"/>
                <c:pt idx="0">
                  <c:v>Earth, atmospheric, and ocean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26 and under</c:v>
                  </c:pt>
                  <c:pt idx="8">
                    <c:v>Over 26</c:v>
                  </c:pt>
                </c:lvl>
              </c:multiLvlStrCache>
            </c:multiLvlStrRef>
          </c:cat>
          <c:val>
            <c:numRef>
              <c:f>'by Age -- new charts'!$N$52:$N$63</c:f>
              <c:numCache>
                <c:formatCode>0%</c:formatCode>
                <c:ptCount val="12"/>
                <c:pt idx="1">
                  <c:v>0.00912850549013422</c:v>
                </c:pt>
                <c:pt idx="2">
                  <c:v>0.010688646840734</c:v>
                </c:pt>
                <c:pt idx="5">
                  <c:v>0.00865446008604273</c:v>
                </c:pt>
                <c:pt idx="6">
                  <c:v>0.0102574473488661</c:v>
                </c:pt>
                <c:pt idx="9">
                  <c:v>0.0113314822160518</c:v>
                </c:pt>
                <c:pt idx="10">
                  <c:v>0.012638746877207</c:v>
                </c:pt>
              </c:numCache>
            </c:numRef>
          </c:val>
        </c:ser>
        <c:ser>
          <c:idx val="1"/>
          <c:order val="4"/>
          <c:tx>
            <c:strRef>
              <c:f>'by Age -- new charts'!$O$51</c:f>
              <c:strCache>
                <c:ptCount val="1"/>
                <c:pt idx="0">
                  <c:v>Biological and agricultural sciences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26 and under</c:v>
                  </c:pt>
                  <c:pt idx="8">
                    <c:v>Over 26</c:v>
                  </c:pt>
                </c:lvl>
              </c:multiLvlStrCache>
            </c:multiLvlStrRef>
          </c:cat>
          <c:val>
            <c:numRef>
              <c:f>'by Age -- new charts'!$O$52:$O$63</c:f>
              <c:numCache>
                <c:formatCode>0%</c:formatCode>
                <c:ptCount val="12"/>
                <c:pt idx="1">
                  <c:v>0.203348718968682</c:v>
                </c:pt>
                <c:pt idx="2">
                  <c:v>0.209606534148182</c:v>
                </c:pt>
                <c:pt idx="5">
                  <c:v>0.218296487750203</c:v>
                </c:pt>
                <c:pt idx="6">
                  <c:v>0.22695484089434</c:v>
                </c:pt>
                <c:pt idx="9">
                  <c:v>0.131839217241835</c:v>
                </c:pt>
                <c:pt idx="10">
                  <c:v>0.132448585915018</c:v>
                </c:pt>
              </c:numCache>
            </c:numRef>
          </c:val>
        </c:ser>
        <c:ser>
          <c:idx val="5"/>
          <c:order val="5"/>
          <c:tx>
            <c:strRef>
              <c:f>'by Age -- new charts'!$P$51</c:f>
              <c:strCache>
                <c:ptCount val="1"/>
                <c:pt idx="0">
                  <c:v>Social sciences and psychology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charts'!$I$52:$J$63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26 and under</c:v>
                  </c:pt>
                  <c:pt idx="8">
                    <c:v>Over 26</c:v>
                  </c:pt>
                </c:lvl>
              </c:multiLvlStrCache>
            </c:multiLvlStrRef>
          </c:cat>
          <c:val>
            <c:numRef>
              <c:f>'by Age -- new charts'!$P$52:$P$63</c:f>
              <c:numCache>
                <c:formatCode>0%</c:formatCode>
                <c:ptCount val="12"/>
                <c:pt idx="1">
                  <c:v>0.507563651493641</c:v>
                </c:pt>
                <c:pt idx="2">
                  <c:v>0.48438175000432</c:v>
                </c:pt>
                <c:pt idx="5">
                  <c:v>0.504780306642242</c:v>
                </c:pt>
                <c:pt idx="6">
                  <c:v>0.47326291234374</c:v>
                </c:pt>
                <c:pt idx="9">
                  <c:v>0.523852968398784</c:v>
                </c:pt>
                <c:pt idx="10">
                  <c:v>0.53439025161542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2136373944"/>
        <c:axId val="2136376952"/>
      </c:barChart>
      <c:catAx>
        <c:axId val="2136373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376952"/>
        <c:crosses val="autoZero"/>
        <c:auto val="1"/>
        <c:lblAlgn val="ctr"/>
        <c:lblOffset val="100"/>
        <c:noMultiLvlLbl val="0"/>
      </c:catAx>
      <c:valAx>
        <c:axId val="2136376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373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614578458681"/>
          <c:y val="0.212604356720296"/>
          <c:w val="0.19843458463993"/>
          <c:h val="0.57202545776667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Science</a:t>
            </a:r>
            <a:r>
              <a:rPr lang="en-US" sz="1600" baseline="0"/>
              <a:t> and engineering</a:t>
            </a:r>
            <a:r>
              <a:rPr lang="en-US" sz="1600"/>
              <a:t> bachelor's</a:t>
            </a:r>
            <a:r>
              <a:rPr lang="en-US" sz="1600" baseline="0"/>
              <a:t> degrees as percentage of all bachelor's degrees, by age group 2009, 2013</a:t>
            </a:r>
            <a:endParaRPr lang="en-US" sz="1600"/>
          </a:p>
        </c:rich>
      </c:tx>
      <c:layout>
        <c:manualLayout>
          <c:xMode val="edge"/>
          <c:yMode val="edge"/>
          <c:x val="0.140093674464487"/>
          <c:y val="0.04388511085309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2269446432832"/>
          <c:y val="0.203971246816856"/>
          <c:w val="0.727432045543249"/>
          <c:h val="0.612975398319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Age -- new charts'!$K$30</c:f>
              <c:strCache>
                <c:ptCount val="1"/>
                <c:pt idx="0">
                  <c:v>All other S&amp;E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charts'!$I$31:$J$42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26 and under</c:v>
                  </c:pt>
                  <c:pt idx="8">
                    <c:v>Over 26</c:v>
                  </c:pt>
                </c:lvl>
              </c:multiLvlStrCache>
            </c:multiLvlStrRef>
          </c:cat>
          <c:val>
            <c:numRef>
              <c:f>'by Age -- new charts'!$K$31:$K$42</c:f>
              <c:numCache>
                <c:formatCode>0%</c:formatCode>
                <c:ptCount val="12"/>
                <c:pt idx="1">
                  <c:v>0.147700109848365</c:v>
                </c:pt>
                <c:pt idx="2">
                  <c:v>0.164652079893515</c:v>
                </c:pt>
                <c:pt idx="5">
                  <c:v>0.163125986732438</c:v>
                </c:pt>
                <c:pt idx="6">
                  <c:v>0.186926276295322</c:v>
                </c:pt>
                <c:pt idx="9">
                  <c:v>0.0996447090986568</c:v>
                </c:pt>
                <c:pt idx="10">
                  <c:v>0.102864155785483</c:v>
                </c:pt>
              </c:numCache>
            </c:numRef>
          </c:val>
        </c:ser>
        <c:ser>
          <c:idx val="1"/>
          <c:order val="1"/>
          <c:tx>
            <c:strRef>
              <c:f>'by Age -- new charts'!$L$30</c:f>
              <c:strCache>
                <c:ptCount val="1"/>
                <c:pt idx="0">
                  <c:v>Social sciences and psychology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charts'!$I$31:$J$42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Degree Recipients</c:v>
                  </c:pt>
                  <c:pt idx="4">
                    <c:v>26 and under</c:v>
                  </c:pt>
                  <c:pt idx="8">
                    <c:v>Over 26</c:v>
                  </c:pt>
                </c:lvl>
              </c:multiLvlStrCache>
            </c:multiLvlStrRef>
          </c:cat>
          <c:val>
            <c:numRef>
              <c:f>'by Age -- new charts'!$L$31:$L$42</c:f>
              <c:numCache>
                <c:formatCode>0%</c:formatCode>
                <c:ptCount val="12"/>
                <c:pt idx="1">
                  <c:v>0.152237354752622</c:v>
                </c:pt>
                <c:pt idx="2">
                  <c:v>0.154677346275738</c:v>
                </c:pt>
                <c:pt idx="5">
                  <c:v>0.166275264712933</c:v>
                </c:pt>
                <c:pt idx="6">
                  <c:v>0.167949582412594</c:v>
                </c:pt>
                <c:pt idx="9">
                  <c:v>0.109628272743875</c:v>
                </c:pt>
                <c:pt idx="10">
                  <c:v>0.118059388324938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2136408808"/>
        <c:axId val="2136411816"/>
      </c:barChart>
      <c:catAx>
        <c:axId val="2136408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411816"/>
        <c:crosses val="autoZero"/>
        <c:auto val="1"/>
        <c:lblAlgn val="ctr"/>
        <c:lblOffset val="100"/>
        <c:noMultiLvlLbl val="0"/>
      </c:catAx>
      <c:valAx>
        <c:axId val="21364118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408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579903609854"/>
          <c:y val="0.360922256965267"/>
          <c:w val="0.16462102360834"/>
          <c:h val="0.24695626262304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aseline="0"/>
              <a:t>Growth and age distribution of bachelor's degrees: 2009, 2013</a:t>
            </a:r>
            <a:endParaRPr lang="en-US" sz="1600"/>
          </a:p>
        </c:rich>
      </c:tx>
      <c:layout>
        <c:manualLayout>
          <c:xMode val="edge"/>
          <c:yMode val="edge"/>
          <c:x val="0.164755166888999"/>
          <c:y val="0.07683084867733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969113410163"/>
          <c:y val="0.178299167121897"/>
          <c:w val="0.735606258812088"/>
          <c:h val="0.682990173957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Age -- new charts'!$AJ$29</c:f>
              <c:strCache>
                <c:ptCount val="1"/>
                <c:pt idx="0">
                  <c:v>26 and under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75%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74%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200"/>
                      <a:t> 83%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200"/>
                      <a:t> 82%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 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charts'!$AH$30:$AI$41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Disciplines</c:v>
                  </c:pt>
                  <c:pt idx="4">
                    <c:v>All S&amp;E Disciplines_x000d_</c:v>
                  </c:pt>
                  <c:pt idx="8">
                    <c:v>Non-S&amp;E Disciplines</c:v>
                  </c:pt>
                </c:lvl>
              </c:multiLvlStrCache>
            </c:multiLvlStrRef>
          </c:cat>
          <c:val>
            <c:numRef>
              <c:f>'by Age -- new charts'!$AJ$30:$AJ$41</c:f>
              <c:numCache>
                <c:formatCode>_(* #,##0_);_(* \(#,##0\);_(* "-"??_);_(@_)</c:formatCode>
                <c:ptCount val="12"/>
                <c:pt idx="1">
                  <c:v>1.088821E6</c:v>
                </c:pt>
                <c:pt idx="2">
                  <c:v>1.198312E6</c:v>
                </c:pt>
                <c:pt idx="5">
                  <c:v>358659.0</c:v>
                </c:pt>
                <c:pt idx="6">
                  <c:v>425252.0</c:v>
                </c:pt>
                <c:pt idx="9">
                  <c:v>730162.0</c:v>
                </c:pt>
                <c:pt idx="10">
                  <c:v>773060.0</c:v>
                </c:pt>
              </c:numCache>
            </c:numRef>
          </c:val>
        </c:ser>
        <c:ser>
          <c:idx val="1"/>
          <c:order val="1"/>
          <c:tx>
            <c:strRef>
              <c:f>'by Age -- new charts'!$AK$29</c:f>
              <c:strCache>
                <c:ptCount val="1"/>
                <c:pt idx="0">
                  <c:v>Over 26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25%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26%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200"/>
                      <a:t> 17%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200"/>
                      <a:t> 18%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charts'!$AH$30:$AI$41</c:f>
              <c:multiLvlStrCache>
                <c:ptCount val="12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 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 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 </c:v>
                  </c:pt>
                </c:lvl>
                <c:lvl>
                  <c:pt idx="0">
                    <c:v>All Disciplines</c:v>
                  </c:pt>
                  <c:pt idx="4">
                    <c:v>All S&amp;E Disciplines_x000d_</c:v>
                  </c:pt>
                  <c:pt idx="8">
                    <c:v>Non-S&amp;E Disciplines</c:v>
                  </c:pt>
                </c:lvl>
              </c:multiLvlStrCache>
            </c:multiLvlStrRef>
          </c:cat>
          <c:val>
            <c:numRef>
              <c:f>'by Age -- new charts'!$AK$30:$AK$41</c:f>
              <c:numCache>
                <c:formatCode>_(* #,##0_);_(* \(#,##0\);_(* "-"??_);_(@_)</c:formatCode>
                <c:ptCount val="12"/>
                <c:pt idx="1">
                  <c:v>361394.0</c:v>
                </c:pt>
                <c:pt idx="2">
                  <c:v>429411.0</c:v>
                </c:pt>
                <c:pt idx="5">
                  <c:v>75630.0</c:v>
                </c:pt>
                <c:pt idx="6">
                  <c:v>94867.0</c:v>
                </c:pt>
                <c:pt idx="9">
                  <c:v>285764.0</c:v>
                </c:pt>
                <c:pt idx="10">
                  <c:v>334544.0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36486568"/>
        <c:axId val="2136489544"/>
      </c:barChart>
      <c:catAx>
        <c:axId val="2136486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489544"/>
        <c:crosses val="autoZero"/>
        <c:auto val="1"/>
        <c:lblAlgn val="ctr"/>
        <c:lblOffset val="100"/>
        <c:noMultiLvlLbl val="0"/>
      </c:catAx>
      <c:valAx>
        <c:axId val="2136489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Bachelor's</a:t>
                </a:r>
                <a:r>
                  <a:rPr lang="en-US" sz="1200" b="0" baseline="0"/>
                  <a:t> degrees, in thousands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0.0322714536919148"/>
              <c:y val="0.3220780278756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48656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77461280783518"/>
          <c:y val="0.33896070372064"/>
          <c:w val="0.10658122592819"/>
          <c:h val="0.26222976128702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aseline="0"/>
              <a:t>Age distribution of science and engineering disciplines: 2009, 2013</a:t>
            </a:r>
            <a:endParaRPr lang="en-US" sz="1600"/>
          </a:p>
        </c:rich>
      </c:tx>
      <c:layout>
        <c:manualLayout>
          <c:xMode val="edge"/>
          <c:yMode val="edge"/>
          <c:x val="0.150150349066511"/>
          <c:y val="0.027286277862754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10240802303282"/>
          <c:y val="0.139076369913671"/>
          <c:w val="0.829077008069676"/>
          <c:h val="0.649141277260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Age -- new charts'!$AT$71</c:f>
              <c:strCache>
                <c:ptCount val="1"/>
                <c:pt idx="0">
                  <c:v>26 and under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charts'!$AR$72:$AS$95</c:f>
              <c:multiLvlStrCache>
                <c:ptCount val="24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2">
                    <c:v> </c:v>
                  </c:pt>
                  <c:pt idx="13">
                    <c:v>2009</c:v>
                  </c:pt>
                  <c:pt idx="14">
                    <c:v>2013</c:v>
                  </c:pt>
                  <c:pt idx="16">
                    <c:v> </c:v>
                  </c:pt>
                  <c:pt idx="17">
                    <c:v>2009</c:v>
                  </c:pt>
                  <c:pt idx="18">
                    <c:v>2013</c:v>
                  </c:pt>
                  <c:pt idx="20">
                    <c:v> 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 </c:v>
                  </c:pt>
                </c:lvl>
                <c:lvl>
                  <c:pt idx="0">
                    <c:v>Mathematics and computer sciences</c:v>
                  </c:pt>
                  <c:pt idx="4">
                    <c:v>Earth, atmospheric, and ocean sciences</c:v>
                  </c:pt>
                  <c:pt idx="8">
                    <c:v>Social sciences and psychology</c:v>
                  </c:pt>
                  <c:pt idx="12">
                    <c:v>Engineering</c:v>
                  </c:pt>
                  <c:pt idx="16">
                    <c:v>Physical sciences</c:v>
                  </c:pt>
                  <c:pt idx="20">
                    <c:v>Biological and agricultural sciences</c:v>
                  </c:pt>
                </c:lvl>
              </c:multiLvlStrCache>
            </c:multiLvlStrRef>
          </c:cat>
          <c:val>
            <c:numRef>
              <c:f>'by Age -- new charts'!$AT$72:$AT$95</c:f>
              <c:numCache>
                <c:formatCode>0%</c:formatCode>
                <c:ptCount val="24"/>
                <c:pt idx="1">
                  <c:v>0.667679539218576</c:v>
                </c:pt>
                <c:pt idx="2">
                  <c:v>0.692207589401905</c:v>
                </c:pt>
                <c:pt idx="5">
                  <c:v>0.783640494824539</c:v>
                </c:pt>
                <c:pt idx="6">
                  <c:v>0.784391296529401</c:v>
                </c:pt>
                <c:pt idx="9">
                  <c:v>0.820454720546716</c:v>
                </c:pt>
                <c:pt idx="10">
                  <c:v>0.798787070553121</c:v>
                </c:pt>
                <c:pt idx="13">
                  <c:v>0.860753765595708</c:v>
                </c:pt>
                <c:pt idx="14">
                  <c:v>0.863858505934373</c:v>
                </c:pt>
                <c:pt idx="17">
                  <c:v>0.876045380875203</c:v>
                </c:pt>
                <c:pt idx="18">
                  <c:v>0.884737721710065</c:v>
                </c:pt>
                <c:pt idx="21">
                  <c:v>0.887033365433637</c:v>
                </c:pt>
                <c:pt idx="22">
                  <c:v>0.884807202185592</c:v>
                </c:pt>
              </c:numCache>
            </c:numRef>
          </c:val>
        </c:ser>
        <c:ser>
          <c:idx val="1"/>
          <c:order val="1"/>
          <c:tx>
            <c:strRef>
              <c:f>'by Age -- new charts'!$AU$71</c:f>
              <c:strCache>
                <c:ptCount val="1"/>
                <c:pt idx="0">
                  <c:v>Over 26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Age -- new charts'!$AR$72:$AS$95</c:f>
              <c:multiLvlStrCache>
                <c:ptCount val="24"/>
                <c:lvl>
                  <c:pt idx="0">
                    <c:v> </c:v>
                  </c:pt>
                  <c:pt idx="1">
                    <c:v>2009</c:v>
                  </c:pt>
                  <c:pt idx="2">
                    <c:v>2013</c:v>
                  </c:pt>
                  <c:pt idx="4">
                    <c:v> </c:v>
                  </c:pt>
                  <c:pt idx="5">
                    <c:v>2009</c:v>
                  </c:pt>
                  <c:pt idx="6">
                    <c:v>2013</c:v>
                  </c:pt>
                  <c:pt idx="8">
                    <c:v> </c:v>
                  </c:pt>
                  <c:pt idx="9">
                    <c:v>2009</c:v>
                  </c:pt>
                  <c:pt idx="10">
                    <c:v>2013</c:v>
                  </c:pt>
                  <c:pt idx="12">
                    <c:v> </c:v>
                  </c:pt>
                  <c:pt idx="13">
                    <c:v>2009</c:v>
                  </c:pt>
                  <c:pt idx="14">
                    <c:v>2013</c:v>
                  </c:pt>
                  <c:pt idx="16">
                    <c:v> </c:v>
                  </c:pt>
                  <c:pt idx="17">
                    <c:v>2009</c:v>
                  </c:pt>
                  <c:pt idx="18">
                    <c:v>2013</c:v>
                  </c:pt>
                  <c:pt idx="20">
                    <c:v> 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 </c:v>
                  </c:pt>
                </c:lvl>
                <c:lvl>
                  <c:pt idx="0">
                    <c:v>Mathematics and computer sciences</c:v>
                  </c:pt>
                  <c:pt idx="4">
                    <c:v>Earth, atmospheric, and ocean sciences</c:v>
                  </c:pt>
                  <c:pt idx="8">
                    <c:v>Social sciences and psychology</c:v>
                  </c:pt>
                  <c:pt idx="12">
                    <c:v>Engineering</c:v>
                  </c:pt>
                  <c:pt idx="16">
                    <c:v>Physical sciences</c:v>
                  </c:pt>
                  <c:pt idx="20">
                    <c:v>Biological and agricultural sciences</c:v>
                  </c:pt>
                </c:lvl>
              </c:multiLvlStrCache>
            </c:multiLvlStrRef>
          </c:cat>
          <c:val>
            <c:numRef>
              <c:f>'by Age -- new charts'!$AU$72:$AU$95</c:f>
              <c:numCache>
                <c:formatCode>0%</c:formatCode>
                <c:ptCount val="24"/>
                <c:pt idx="1">
                  <c:v>0.332320460781424</c:v>
                </c:pt>
                <c:pt idx="2">
                  <c:v>0.307792410598095</c:v>
                </c:pt>
                <c:pt idx="5">
                  <c:v>0.216359505175461</c:v>
                </c:pt>
                <c:pt idx="6">
                  <c:v>0.215608703470599</c:v>
                </c:pt>
                <c:pt idx="9">
                  <c:v>0.179545279453284</c:v>
                </c:pt>
                <c:pt idx="10">
                  <c:v>0.201212929446879</c:v>
                </c:pt>
                <c:pt idx="13">
                  <c:v>0.139246234404292</c:v>
                </c:pt>
                <c:pt idx="14">
                  <c:v>0.136141494065627</c:v>
                </c:pt>
                <c:pt idx="17">
                  <c:v>0.123954619124797</c:v>
                </c:pt>
                <c:pt idx="18">
                  <c:v>0.115262278289935</c:v>
                </c:pt>
                <c:pt idx="21">
                  <c:v>0.112966634566363</c:v>
                </c:pt>
                <c:pt idx="22">
                  <c:v>0.115192797814408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136523896"/>
        <c:axId val="2136526904"/>
      </c:barChart>
      <c:catAx>
        <c:axId val="2136523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2136526904"/>
        <c:crosses val="autoZero"/>
        <c:auto val="1"/>
        <c:lblAlgn val="ctr"/>
        <c:lblOffset val="100"/>
        <c:noMultiLvlLbl val="0"/>
      </c:catAx>
      <c:valAx>
        <c:axId val="2136526904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523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526549248577"/>
          <c:y val="0.211776130306604"/>
          <c:w val="0.0992787982746542"/>
          <c:h val="0.22549834711408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Classification</a:t>
            </a:r>
            <a:r>
              <a:rPr lang="en-US" sz="1600" baseline="0"/>
              <a:t> of Clearinghouse bachelor's degrees using different CIP code crosswalks: 2012-13</a:t>
            </a:r>
            <a:endParaRPr lang="en-U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0904954549303038"/>
          <c:y val="0.231971053999039"/>
          <c:w val="0.500790326429138"/>
          <c:h val="0.5241062942255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'NSF vs ICE'!$F$7</c:f>
              <c:strCache>
                <c:ptCount val="1"/>
                <c:pt idx="0">
                  <c:v>STEM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'NSF vs ICE'!$G$6:$H$6</c:f>
              <c:strCache>
                <c:ptCount val="2"/>
                <c:pt idx="0">
                  <c:v>National Science Foundation</c:v>
                </c:pt>
                <c:pt idx="1">
                  <c:v>Immigration and Customs Enforcement</c:v>
                </c:pt>
              </c:strCache>
            </c:strRef>
          </c:cat>
          <c:val>
            <c:numRef>
              <c:f>'NSF vs ICE'!$G$7:$H$7</c:f>
              <c:numCache>
                <c:formatCode>0%</c:formatCode>
                <c:ptCount val="2"/>
                <c:pt idx="0">
                  <c:v>0.164652079893515</c:v>
                </c:pt>
                <c:pt idx="1">
                  <c:v>0.185250220567362</c:v>
                </c:pt>
              </c:numCache>
            </c:numRef>
          </c:val>
        </c:ser>
        <c:ser>
          <c:idx val="1"/>
          <c:order val="1"/>
          <c:tx>
            <c:strRef>
              <c:f>'NSF vs ICE'!$F$8</c:f>
              <c:strCache>
                <c:ptCount val="1"/>
                <c:pt idx="0">
                  <c:v>Social science and psychology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'NSF vs ICE'!$G$6:$H$6</c:f>
              <c:strCache>
                <c:ptCount val="2"/>
                <c:pt idx="0">
                  <c:v>National Science Foundation</c:v>
                </c:pt>
                <c:pt idx="1">
                  <c:v>Immigration and Customs Enforcement</c:v>
                </c:pt>
              </c:strCache>
            </c:strRef>
          </c:cat>
          <c:val>
            <c:numRef>
              <c:f>'NSF vs ICE'!$G$8:$H$8</c:f>
              <c:numCache>
                <c:formatCode>0%</c:formatCode>
                <c:ptCount val="2"/>
                <c:pt idx="0">
                  <c:v>0.154677346275738</c:v>
                </c:pt>
              </c:numCache>
            </c:numRef>
          </c:val>
        </c:ser>
        <c:ser>
          <c:idx val="2"/>
          <c:order val="2"/>
          <c:tx>
            <c:strRef>
              <c:f>'NSF vs ICE'!$F$9</c:f>
              <c:strCache>
                <c:ptCount val="1"/>
                <c:pt idx="0">
                  <c:v>Non-STEM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'NSF vs ICE'!$G$6:$H$6</c:f>
              <c:strCache>
                <c:ptCount val="2"/>
                <c:pt idx="0">
                  <c:v>National Science Foundation</c:v>
                </c:pt>
                <c:pt idx="1">
                  <c:v>Immigration and Customs Enforcement</c:v>
                </c:pt>
              </c:strCache>
            </c:strRef>
          </c:cat>
          <c:val>
            <c:numRef>
              <c:f>'NSF vs ICE'!$G$9:$H$9</c:f>
              <c:numCache>
                <c:formatCode>0%</c:formatCode>
                <c:ptCount val="2"/>
                <c:pt idx="0">
                  <c:v>0.680670573830748</c:v>
                </c:pt>
                <c:pt idx="1">
                  <c:v>0.814749779432638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36582040"/>
        <c:axId val="2136585128"/>
      </c:barChart>
      <c:catAx>
        <c:axId val="2136582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36585128"/>
        <c:crosses val="autoZero"/>
        <c:auto val="1"/>
        <c:lblAlgn val="ctr"/>
        <c:lblOffset val="100"/>
        <c:noMultiLvlLbl val="0"/>
      </c:catAx>
      <c:valAx>
        <c:axId val="2136585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6582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0632384295072"/>
          <c:y val="0.279642809877299"/>
          <c:w val="0.271391076115486"/>
          <c:h val="0.4732757667476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Relationship Id="rId3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308722</xdr:colOff>
      <xdr:row>47</xdr:row>
      <xdr:rowOff>33336</xdr:rowOff>
    </xdr:from>
    <xdr:to>
      <xdr:col>7</xdr:col>
      <xdr:colOff>425823</xdr:colOff>
      <xdr:row>75</xdr:row>
      <xdr:rowOff>78441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358587</xdr:colOff>
      <xdr:row>28</xdr:row>
      <xdr:rowOff>22411</xdr:rowOff>
    </xdr:from>
    <xdr:to>
      <xdr:col>7</xdr:col>
      <xdr:colOff>72276</xdr:colOff>
      <xdr:row>44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112060</xdr:colOff>
      <xdr:row>28</xdr:row>
      <xdr:rowOff>22412</xdr:rowOff>
    </xdr:from>
    <xdr:to>
      <xdr:col>30</xdr:col>
      <xdr:colOff>464484</xdr:colOff>
      <xdr:row>45</xdr:row>
      <xdr:rowOff>11206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347383</xdr:colOff>
      <xdr:row>65</xdr:row>
      <xdr:rowOff>100853</xdr:rowOff>
    </xdr:from>
    <xdr:to>
      <xdr:col>32</xdr:col>
      <xdr:colOff>403412</xdr:colOff>
      <xdr:row>94</xdr:row>
      <xdr:rowOff>168088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308722</xdr:colOff>
      <xdr:row>47</xdr:row>
      <xdr:rowOff>33336</xdr:rowOff>
    </xdr:from>
    <xdr:to>
      <xdr:col>7</xdr:col>
      <xdr:colOff>425823</xdr:colOff>
      <xdr:row>75</xdr:row>
      <xdr:rowOff>78441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358587</xdr:colOff>
      <xdr:row>28</xdr:row>
      <xdr:rowOff>22411</xdr:rowOff>
    </xdr:from>
    <xdr:to>
      <xdr:col>7</xdr:col>
      <xdr:colOff>72276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112060</xdr:colOff>
      <xdr:row>28</xdr:row>
      <xdr:rowOff>22412</xdr:rowOff>
    </xdr:from>
    <xdr:to>
      <xdr:col>30</xdr:col>
      <xdr:colOff>464484</xdr:colOff>
      <xdr:row>45</xdr:row>
      <xdr:rowOff>11206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347383</xdr:colOff>
      <xdr:row>65</xdr:row>
      <xdr:rowOff>100853</xdr:rowOff>
    </xdr:from>
    <xdr:to>
      <xdr:col>32</xdr:col>
      <xdr:colOff>403412</xdr:colOff>
      <xdr:row>94</xdr:row>
      <xdr:rowOff>168088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11</xdr:row>
      <xdr:rowOff>147637</xdr:rowOff>
    </xdr:from>
    <xdr:to>
      <xdr:col>15</xdr:col>
      <xdr:colOff>485775</xdr:colOff>
      <xdr:row>30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409574</xdr:colOff>
      <xdr:row>31</xdr:row>
      <xdr:rowOff>33336</xdr:rowOff>
    </xdr:from>
    <xdr:to>
      <xdr:col>29</xdr:col>
      <xdr:colOff>276225</xdr:colOff>
      <xdr:row>57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38099</xdr:colOff>
      <xdr:row>31</xdr:row>
      <xdr:rowOff>9525</xdr:rowOff>
    </xdr:from>
    <xdr:to>
      <xdr:col>43</xdr:col>
      <xdr:colOff>28575</xdr:colOff>
      <xdr:row>56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28576</xdr:colOff>
      <xdr:row>31</xdr:row>
      <xdr:rowOff>19050</xdr:rowOff>
    </xdr:from>
    <xdr:to>
      <xdr:col>11</xdr:col>
      <xdr:colOff>314325</xdr:colOff>
      <xdr:row>56</xdr:row>
      <xdr:rowOff>176214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33</xdr:row>
      <xdr:rowOff>33336</xdr:rowOff>
    </xdr:from>
    <xdr:to>
      <xdr:col>28</xdr:col>
      <xdr:colOff>403413</xdr:colOff>
      <xdr:row>59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38099</xdr:colOff>
      <xdr:row>33</xdr:row>
      <xdr:rowOff>9525</xdr:rowOff>
    </xdr:from>
    <xdr:to>
      <xdr:col>42</xdr:col>
      <xdr:colOff>201706</xdr:colOff>
      <xdr:row>58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33</xdr:row>
      <xdr:rowOff>19050</xdr:rowOff>
    </xdr:from>
    <xdr:to>
      <xdr:col>7</xdr:col>
      <xdr:colOff>347382</xdr:colOff>
      <xdr:row>58</xdr:row>
      <xdr:rowOff>176214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tabSelected="1" topLeftCell="N22" zoomScale="85" zoomScaleNormal="85" zoomScalePageLayoutView="85" workbookViewId="0">
      <selection activeCell="AM72" sqref="AM72:AP94"/>
    </sheetView>
  </sheetViews>
  <sheetFormatPr baseColWidth="10" defaultColWidth="8.83203125" defaultRowHeight="14" x14ac:dyDescent="0"/>
  <cols>
    <col min="2" max="2" width="48.33203125" customWidth="1"/>
    <col min="3" max="3" width="26.5" customWidth="1"/>
    <col min="9" max="9" width="10.5" customWidth="1"/>
    <col min="11" max="11" width="14" bestFit="1" customWidth="1"/>
    <col min="12" max="13" width="11.5" bestFit="1" customWidth="1"/>
    <col min="14" max="14" width="10.5" bestFit="1" customWidth="1"/>
    <col min="15" max="15" width="11.5" bestFit="1" customWidth="1"/>
    <col min="16" max="16" width="12.5" bestFit="1" customWidth="1"/>
    <col min="23" max="23" width="10.83203125" customWidth="1"/>
    <col min="24" max="24" width="27.83203125" customWidth="1"/>
    <col min="36" max="37" width="12.5" bestFit="1" customWidth="1"/>
    <col min="38" max="38" width="10.5" bestFit="1" customWidth="1"/>
  </cols>
  <sheetData>
    <row r="1" spans="1:30" ht="15" thickBot="1">
      <c r="C1" t="s">
        <v>12</v>
      </c>
    </row>
    <row r="2" spans="1:30" ht="15" customHeight="1">
      <c r="C2" s="10">
        <v>2009</v>
      </c>
      <c r="D2" s="11"/>
      <c r="E2" s="12"/>
      <c r="F2">
        <v>2010</v>
      </c>
      <c r="I2">
        <v>2011</v>
      </c>
      <c r="L2">
        <v>2012</v>
      </c>
      <c r="O2" s="10">
        <v>2013</v>
      </c>
      <c r="P2" s="11"/>
      <c r="Q2" s="12"/>
    </row>
    <row r="3" spans="1:30" ht="15" customHeight="1">
      <c r="C3" s="7" t="s">
        <v>13</v>
      </c>
      <c r="D3" s="8"/>
      <c r="E3" s="9"/>
      <c r="F3" t="s">
        <v>13</v>
      </c>
      <c r="I3" t="s">
        <v>13</v>
      </c>
      <c r="L3" t="s">
        <v>13</v>
      </c>
      <c r="O3" s="7" t="s">
        <v>13</v>
      </c>
      <c r="P3" s="8"/>
      <c r="Q3" s="9"/>
    </row>
    <row r="4" spans="1:30" ht="15" customHeight="1">
      <c r="A4" t="s">
        <v>11</v>
      </c>
      <c r="B4" s="56" t="s">
        <v>20</v>
      </c>
      <c r="C4" s="57"/>
      <c r="D4" s="56" t="s">
        <v>14</v>
      </c>
      <c r="E4" s="58" t="s">
        <v>15</v>
      </c>
      <c r="F4" s="56"/>
      <c r="G4" s="56" t="s">
        <v>14</v>
      </c>
      <c r="H4" s="56" t="s">
        <v>15</v>
      </c>
      <c r="I4" s="56"/>
      <c r="J4" s="56" t="s">
        <v>14</v>
      </c>
      <c r="K4" s="56" t="s">
        <v>15</v>
      </c>
      <c r="L4" s="56"/>
      <c r="M4" s="56" t="s">
        <v>14</v>
      </c>
      <c r="N4" s="56" t="s">
        <v>15</v>
      </c>
      <c r="O4" s="57"/>
      <c r="P4" s="56" t="s">
        <v>14</v>
      </c>
      <c r="Q4" s="58" t="s">
        <v>15</v>
      </c>
    </row>
    <row r="5" spans="1:30">
      <c r="B5" t="s">
        <v>21</v>
      </c>
      <c r="C5" s="1">
        <v>7618</v>
      </c>
      <c r="D5" s="1">
        <v>47381</v>
      </c>
      <c r="E5" s="1">
        <v>33950</v>
      </c>
      <c r="F5" s="1">
        <v>7440</v>
      </c>
      <c r="G5" s="1">
        <v>49505</v>
      </c>
      <c r="H5" s="1">
        <v>36083</v>
      </c>
      <c r="I5" s="1">
        <v>6864</v>
      </c>
      <c r="J5" s="1">
        <v>52274</v>
      </c>
      <c r="K5" s="1">
        <v>37336</v>
      </c>
      <c r="L5" s="1">
        <v>7374</v>
      </c>
      <c r="M5" s="1">
        <v>56039</v>
      </c>
      <c r="N5" s="1">
        <v>40229</v>
      </c>
      <c r="O5" s="1">
        <v>7723</v>
      </c>
      <c r="P5" s="1">
        <v>58916</v>
      </c>
      <c r="Q5" s="1">
        <v>42531</v>
      </c>
    </row>
    <row r="6" spans="1:30">
      <c r="B6" t="s">
        <v>22</v>
      </c>
      <c r="C6">
        <v>231</v>
      </c>
      <c r="D6">
        <v>1443</v>
      </c>
      <c r="E6">
        <v>2319</v>
      </c>
      <c r="F6">
        <v>241</v>
      </c>
      <c r="G6">
        <v>1549</v>
      </c>
      <c r="H6">
        <v>2397</v>
      </c>
      <c r="I6">
        <v>239</v>
      </c>
      <c r="J6">
        <v>1731</v>
      </c>
      <c r="K6">
        <v>2691</v>
      </c>
      <c r="L6">
        <v>244</v>
      </c>
      <c r="M6">
        <v>1905</v>
      </c>
      <c r="N6">
        <v>3032</v>
      </c>
      <c r="O6">
        <v>252</v>
      </c>
      <c r="P6">
        <v>2011</v>
      </c>
      <c r="Q6">
        <v>3304</v>
      </c>
    </row>
    <row r="7" spans="1:30">
      <c r="B7" t="s">
        <v>6</v>
      </c>
      <c r="C7">
        <v>6043</v>
      </c>
      <c r="D7">
        <v>10054</v>
      </c>
      <c r="E7">
        <v>46453</v>
      </c>
      <c r="F7">
        <v>6243</v>
      </c>
      <c r="G7">
        <v>10706</v>
      </c>
      <c r="H7">
        <v>49205</v>
      </c>
      <c r="I7">
        <v>6011</v>
      </c>
      <c r="J7">
        <v>11787</v>
      </c>
      <c r="K7">
        <v>52081</v>
      </c>
      <c r="L7">
        <v>6451</v>
      </c>
      <c r="M7">
        <v>12660</v>
      </c>
      <c r="N7">
        <v>55119</v>
      </c>
      <c r="O7">
        <v>6612</v>
      </c>
      <c r="P7">
        <v>13354</v>
      </c>
      <c r="Q7">
        <v>57501</v>
      </c>
    </row>
    <row r="8" spans="1:30">
      <c r="B8" t="s">
        <v>23</v>
      </c>
      <c r="C8">
        <v>4103</v>
      </c>
      <c r="D8">
        <v>10286</v>
      </c>
      <c r="E8">
        <v>30018</v>
      </c>
      <c r="F8">
        <v>4094</v>
      </c>
      <c r="G8">
        <v>10789</v>
      </c>
      <c r="H8">
        <v>31108</v>
      </c>
      <c r="I8">
        <v>4435</v>
      </c>
      <c r="J8">
        <v>11448</v>
      </c>
      <c r="K8">
        <v>33251</v>
      </c>
      <c r="L8">
        <v>4869</v>
      </c>
      <c r="M8">
        <v>12737</v>
      </c>
      <c r="N8">
        <v>36446</v>
      </c>
      <c r="O8">
        <v>5179</v>
      </c>
      <c r="P8">
        <v>13494</v>
      </c>
      <c r="Q8">
        <v>39095</v>
      </c>
    </row>
    <row r="9" spans="1:30">
      <c r="B9" t="s">
        <v>5</v>
      </c>
      <c r="C9">
        <v>1346</v>
      </c>
      <c r="D9">
        <v>5837</v>
      </c>
      <c r="E9">
        <v>8320</v>
      </c>
      <c r="F9">
        <v>1315</v>
      </c>
      <c r="G9">
        <v>5865</v>
      </c>
      <c r="H9">
        <v>8859</v>
      </c>
      <c r="I9">
        <v>1219</v>
      </c>
      <c r="J9">
        <v>6108</v>
      </c>
      <c r="K9">
        <v>9318</v>
      </c>
      <c r="L9">
        <v>1364</v>
      </c>
      <c r="M9">
        <v>6468</v>
      </c>
      <c r="N9">
        <v>9923</v>
      </c>
      <c r="O9">
        <v>1442</v>
      </c>
      <c r="P9">
        <v>6563</v>
      </c>
      <c r="Q9">
        <v>10574</v>
      </c>
    </row>
    <row r="10" spans="1:30">
      <c r="B10" s="55" t="s">
        <v>25</v>
      </c>
      <c r="C10" s="54">
        <v>6169</v>
      </c>
      <c r="D10" s="54">
        <v>59616</v>
      </c>
      <c r="E10" s="54">
        <v>18026</v>
      </c>
      <c r="F10" s="54">
        <v>5928</v>
      </c>
      <c r="G10" s="54">
        <v>62319</v>
      </c>
      <c r="H10" s="54">
        <v>18734</v>
      </c>
      <c r="I10" s="54">
        <v>5473</v>
      </c>
      <c r="J10" s="54">
        <v>65741</v>
      </c>
      <c r="K10" s="54">
        <v>19756</v>
      </c>
      <c r="L10" s="54">
        <v>6034</v>
      </c>
      <c r="M10" s="54">
        <v>71873</v>
      </c>
      <c r="N10" s="54">
        <v>21853</v>
      </c>
      <c r="O10" s="54">
        <v>6201</v>
      </c>
      <c r="P10" s="54">
        <v>71388</v>
      </c>
      <c r="Q10" s="54">
        <v>22145</v>
      </c>
    </row>
    <row r="11" spans="1:30">
      <c r="B11" s="55" t="s">
        <v>26</v>
      </c>
      <c r="C11" s="54">
        <v>11911</v>
      </c>
      <c r="D11" s="54">
        <v>65747</v>
      </c>
      <c r="E11" s="54">
        <v>60550</v>
      </c>
      <c r="F11" s="54">
        <v>12135</v>
      </c>
      <c r="G11" s="54">
        <v>68124</v>
      </c>
      <c r="H11" s="54">
        <v>62076</v>
      </c>
      <c r="I11" s="54">
        <v>11663</v>
      </c>
      <c r="J11" s="54">
        <v>70691</v>
      </c>
      <c r="K11" s="54">
        <v>64712</v>
      </c>
      <c r="L11" s="54">
        <v>12128</v>
      </c>
      <c r="M11" s="54">
        <v>72127</v>
      </c>
      <c r="N11" s="54">
        <v>65706</v>
      </c>
      <c r="O11" s="54">
        <v>12135</v>
      </c>
      <c r="P11" s="54">
        <v>74366</v>
      </c>
      <c r="Q11" s="54">
        <v>66047</v>
      </c>
    </row>
    <row r="12" spans="1:30">
      <c r="B12" t="s">
        <v>24</v>
      </c>
      <c r="C12">
        <v>80087</v>
      </c>
      <c r="D12">
        <v>564675</v>
      </c>
      <c r="E12">
        <v>376191</v>
      </c>
      <c r="F12">
        <v>77627</v>
      </c>
      <c r="G12">
        <v>580347</v>
      </c>
      <c r="H12">
        <v>384311</v>
      </c>
      <c r="I12">
        <v>73982</v>
      </c>
      <c r="J12">
        <v>604266</v>
      </c>
      <c r="K12">
        <v>395098</v>
      </c>
      <c r="L12">
        <v>74456</v>
      </c>
      <c r="M12">
        <v>628729</v>
      </c>
      <c r="N12">
        <v>407830</v>
      </c>
      <c r="O12">
        <v>72547</v>
      </c>
      <c r="P12">
        <v>630737</v>
      </c>
      <c r="Q12">
        <v>406904</v>
      </c>
    </row>
    <row r="13" spans="1:30" ht="15" thickBot="1">
      <c r="B13" s="13" t="s">
        <v>27</v>
      </c>
      <c r="C13" s="14">
        <f>SUM(C5:C12)</f>
        <v>117508</v>
      </c>
      <c r="D13" s="15">
        <f t="shared" ref="D13:Q13" si="0">SUM(D5:D12)</f>
        <v>765039</v>
      </c>
      <c r="E13" s="16">
        <f t="shared" si="0"/>
        <v>575827</v>
      </c>
      <c r="F13" s="13">
        <f t="shared" si="0"/>
        <v>115023</v>
      </c>
      <c r="G13" s="13">
        <f t="shared" si="0"/>
        <v>789204</v>
      </c>
      <c r="H13" s="13">
        <f t="shared" si="0"/>
        <v>592773</v>
      </c>
      <c r="I13" s="13">
        <f t="shared" si="0"/>
        <v>109886</v>
      </c>
      <c r="J13" s="13">
        <f t="shared" si="0"/>
        <v>824046</v>
      </c>
      <c r="K13" s="13">
        <f t="shared" si="0"/>
        <v>614243</v>
      </c>
      <c r="L13" s="13">
        <f t="shared" si="0"/>
        <v>112920</v>
      </c>
      <c r="M13" s="13">
        <f t="shared" si="0"/>
        <v>862538</v>
      </c>
      <c r="N13" s="13">
        <f t="shared" si="0"/>
        <v>640138</v>
      </c>
      <c r="O13" s="14">
        <f t="shared" si="0"/>
        <v>112091</v>
      </c>
      <c r="P13" s="15">
        <f t="shared" si="0"/>
        <v>870829</v>
      </c>
      <c r="Q13" s="16">
        <f t="shared" si="0"/>
        <v>648101</v>
      </c>
    </row>
    <row r="14" spans="1:30">
      <c r="B14" t="s">
        <v>80</v>
      </c>
      <c r="C14">
        <f>SUM(C13:E13)</f>
        <v>1458374</v>
      </c>
      <c r="F14">
        <f>SUM(F13:H13)</f>
        <v>1497000</v>
      </c>
      <c r="G14" s="2">
        <f>F14/C14-1</f>
        <v>2.6485661428412799E-2</v>
      </c>
      <c r="I14">
        <f>SUM(I13:K13)</f>
        <v>1548175</v>
      </c>
      <c r="J14" s="2">
        <f>I14/F14-1</f>
        <v>3.4185036740147057E-2</v>
      </c>
      <c r="L14">
        <f>SUM(L13:N13)</f>
        <v>1615596</v>
      </c>
      <c r="M14" s="2">
        <f>L14/I14-1</f>
        <v>4.3548694430539214E-2</v>
      </c>
      <c r="O14">
        <f>SUM(O13:Q13)</f>
        <v>1631021</v>
      </c>
      <c r="P14" s="2">
        <f>O14/L14-1</f>
        <v>9.5475601573660196E-3</v>
      </c>
      <c r="R14" s="2">
        <f>O14/C14-1</f>
        <v>0.11838321308525801</v>
      </c>
      <c r="AA14" s="1"/>
      <c r="AD14" s="1"/>
    </row>
    <row r="15" spans="1:30">
      <c r="B15" t="s">
        <v>81</v>
      </c>
      <c r="C15">
        <f>SUM(C5:E11)</f>
        <v>437421</v>
      </c>
      <c r="F15">
        <f>SUM(F5:H11)</f>
        <v>454715</v>
      </c>
      <c r="G15" s="2">
        <f>F15/C15-1</f>
        <v>3.9536281980060428E-2</v>
      </c>
      <c r="I15">
        <f>SUM(I5:K11)</f>
        <v>474829</v>
      </c>
      <c r="J15" s="2">
        <f>I15/F15-1</f>
        <v>4.4234300605874077E-2</v>
      </c>
      <c r="L15">
        <f>SUM(L5:N11)</f>
        <v>504581</v>
      </c>
      <c r="M15" s="2">
        <f>L15/I15-1</f>
        <v>6.2658346478416505E-2</v>
      </c>
      <c r="O15">
        <f>SUM(O5:Q11)</f>
        <v>520833</v>
      </c>
      <c r="P15" s="2">
        <f>O15/L15-1</f>
        <v>3.2208902039513987E-2</v>
      </c>
      <c r="R15" s="2">
        <f>O15/C15-1</f>
        <v>0.19069043324394586</v>
      </c>
      <c r="AA15" s="1"/>
      <c r="AD15" s="1"/>
    </row>
    <row r="16" spans="1:30">
      <c r="C16" s="4">
        <f>C15/C14</f>
        <v>0.29993746460098714</v>
      </c>
      <c r="D16" s="4"/>
      <c r="E16" s="4"/>
      <c r="F16" s="4">
        <f>F15/F14</f>
        <v>0.30375083500333999</v>
      </c>
      <c r="G16" s="4"/>
      <c r="H16" s="4"/>
      <c r="I16" s="4">
        <f>I15/I14</f>
        <v>0.30670240767355111</v>
      </c>
      <c r="J16" s="4"/>
      <c r="K16" s="4"/>
      <c r="L16" s="4">
        <f>L15/L14</f>
        <v>0.31231879752116248</v>
      </c>
      <c r="M16" s="4"/>
      <c r="N16" s="4"/>
      <c r="O16" s="4">
        <f>O15/O14</f>
        <v>0.31932942616925225</v>
      </c>
      <c r="P16" s="4"/>
      <c r="Q16" s="4"/>
      <c r="AA16" s="1"/>
      <c r="AD16" s="1"/>
    </row>
    <row r="17" spans="2:42">
      <c r="B17" t="s">
        <v>24</v>
      </c>
      <c r="C17">
        <f>SUM(C12:E12)</f>
        <v>1020953</v>
      </c>
      <c r="O17">
        <f>SUM(O12:Q12)</f>
        <v>1110188</v>
      </c>
      <c r="R17" s="2">
        <f>O17/C17-1</f>
        <v>8.7403631704887408E-2</v>
      </c>
      <c r="AA17" s="1"/>
      <c r="AD17" s="1"/>
    </row>
    <row r="18" spans="2:42">
      <c r="R18" s="2"/>
      <c r="AA18" s="1"/>
      <c r="AD18" s="1"/>
    </row>
    <row r="19" spans="2:42">
      <c r="B19" s="42" t="s">
        <v>48</v>
      </c>
      <c r="C19" s="40">
        <v>1619028</v>
      </c>
      <c r="F19" s="40">
        <v>1668227</v>
      </c>
      <c r="Z19" s="2"/>
    </row>
    <row r="20" spans="2:42">
      <c r="B20" s="42" t="s">
        <v>46</v>
      </c>
      <c r="C20" s="4">
        <f>C14/C19</f>
        <v>0.90077132699372708</v>
      </c>
      <c r="D20" s="6"/>
      <c r="E20" s="6"/>
      <c r="F20" s="4">
        <f>F14/F19</f>
        <v>0.8973598916694191</v>
      </c>
      <c r="Z20" s="2"/>
    </row>
    <row r="21" spans="2:42">
      <c r="Z21" s="2"/>
    </row>
    <row r="22" spans="2:42">
      <c r="B22" s="42" t="s">
        <v>44</v>
      </c>
      <c r="C22" s="44">
        <v>1601368</v>
      </c>
      <c r="D22" s="46"/>
      <c r="E22" s="46"/>
      <c r="F22" s="44">
        <v>1650014</v>
      </c>
      <c r="G22" s="46"/>
      <c r="H22" s="46"/>
      <c r="I22" s="45">
        <v>1715913</v>
      </c>
      <c r="U22" s="4"/>
      <c r="W22" s="4"/>
      <c r="Z22" s="2"/>
    </row>
    <row r="23" spans="2:42">
      <c r="B23" s="42" t="s">
        <v>45</v>
      </c>
      <c r="C23" s="4">
        <f>C14/C22</f>
        <v>0.91070509714194359</v>
      </c>
      <c r="D23" s="4"/>
      <c r="E23" s="4"/>
      <c r="F23" s="4">
        <f>F14/F22</f>
        <v>0.90726502926641839</v>
      </c>
      <c r="G23" s="4"/>
      <c r="H23" s="4"/>
      <c r="I23" s="4">
        <f>I14/I22</f>
        <v>0.90224562667221475</v>
      </c>
      <c r="U23" s="4"/>
      <c r="W23" s="4"/>
      <c r="Z23" s="2"/>
    </row>
    <row r="24" spans="2:42">
      <c r="U24" s="4"/>
      <c r="W24" s="4"/>
      <c r="Z24" s="2"/>
    </row>
    <row r="29" spans="2:42">
      <c r="AJ29" t="s">
        <v>8</v>
      </c>
      <c r="AK29" t="s">
        <v>7</v>
      </c>
      <c r="AL29" t="s">
        <v>31</v>
      </c>
    </row>
    <row r="30" spans="2:42">
      <c r="K30" t="s">
        <v>86</v>
      </c>
      <c r="L30" t="s">
        <v>76</v>
      </c>
      <c r="AH30" t="s">
        <v>1</v>
      </c>
      <c r="AI30" t="s">
        <v>75</v>
      </c>
      <c r="AJ30" s="53"/>
      <c r="AK30" s="53"/>
      <c r="AN30" s="53"/>
      <c r="AO30" s="53"/>
      <c r="AP30" s="53"/>
    </row>
    <row r="31" spans="2:42">
      <c r="I31" t="s">
        <v>87</v>
      </c>
      <c r="J31" t="s">
        <v>75</v>
      </c>
      <c r="AI31" s="52" t="s">
        <v>84</v>
      </c>
      <c r="AJ31" s="53">
        <f>SUM($D$13)</f>
        <v>765039</v>
      </c>
      <c r="AK31" s="53">
        <f>SUM($E$13)</f>
        <v>575827</v>
      </c>
      <c r="AL31" s="59">
        <f>SUM(AJ31:AK31)</f>
        <v>1340866</v>
      </c>
      <c r="AN31" s="53"/>
      <c r="AO31" s="53"/>
      <c r="AP31" s="53"/>
    </row>
    <row r="32" spans="2:42">
      <c r="J32">
        <v>2009</v>
      </c>
      <c r="K32" s="2">
        <f>(SUM($C$5:$E$9))/(SUM($C$13:$E$13))</f>
        <v>0.14770010984836537</v>
      </c>
      <c r="L32" s="2">
        <f>(SUM($C$10:$E$11)/SUM($C$13:$E$13))</f>
        <v>0.15223735475262176</v>
      </c>
      <c r="M32" s="5">
        <f>SUM(K32:L32)</f>
        <v>0.29993746460098714</v>
      </c>
      <c r="AI32" s="52" t="s">
        <v>85</v>
      </c>
      <c r="AJ32" s="53">
        <f>$P$13</f>
        <v>870829</v>
      </c>
      <c r="AK32" s="53">
        <f>$Q$13</f>
        <v>648101</v>
      </c>
      <c r="AL32" s="59">
        <f>SUM(AJ32:AK32)</f>
        <v>1518930</v>
      </c>
      <c r="AN32" s="53"/>
      <c r="AO32" s="53"/>
      <c r="AP32" s="53"/>
    </row>
    <row r="33" spans="9:42">
      <c r="J33">
        <v>2013</v>
      </c>
      <c r="K33" s="2">
        <f>(SUM($O$5:$Q$9))/(SUM($O$13:$Q$13))</f>
        <v>0.16465207989351455</v>
      </c>
      <c r="L33" s="2">
        <f>(SUM($O$10:$Q$11)/SUM($O$13:$Q$13))</f>
        <v>0.1546773462757377</v>
      </c>
      <c r="M33" s="5">
        <f>SUM(K33:L33)</f>
        <v>0.31932942616925225</v>
      </c>
      <c r="AI33" t="s">
        <v>75</v>
      </c>
      <c r="AJ33" s="53"/>
      <c r="AK33" s="53"/>
      <c r="AN33" s="53"/>
      <c r="AO33" s="53"/>
      <c r="AP33" s="53"/>
    </row>
    <row r="34" spans="9:42" ht="56">
      <c r="J34" t="s">
        <v>75</v>
      </c>
      <c r="AH34" s="49" t="s">
        <v>82</v>
      </c>
      <c r="AI34" t="s">
        <v>75</v>
      </c>
      <c r="AJ34" s="53"/>
      <c r="AK34" s="53"/>
      <c r="AN34" s="53"/>
      <c r="AO34" s="53"/>
      <c r="AP34" s="53"/>
    </row>
    <row r="35" spans="9:42">
      <c r="I35" t="s">
        <v>8</v>
      </c>
      <c r="J35" t="s">
        <v>75</v>
      </c>
      <c r="AI35" s="52" t="s">
        <v>84</v>
      </c>
      <c r="AJ35" s="53">
        <f>SUM($D$5:$D$11)</f>
        <v>200364</v>
      </c>
      <c r="AK35" s="53">
        <f>SUM($E$5:$E$11)</f>
        <v>199636</v>
      </c>
      <c r="AL35" s="59">
        <f>SUM(AJ35:AK35)</f>
        <v>400000</v>
      </c>
      <c r="AM35" s="4">
        <f>AL35/AL31</f>
        <v>0.29831467126469013</v>
      </c>
      <c r="AN35" s="53"/>
      <c r="AO35" s="53"/>
      <c r="AP35" s="53"/>
    </row>
    <row r="36" spans="9:42">
      <c r="J36">
        <v>2009</v>
      </c>
      <c r="K36" s="2">
        <f>(SUM($D$5:$D$9))/($D$13)</f>
        <v>9.8035524986307881E-2</v>
      </c>
      <c r="L36" s="2">
        <f>(SUM($D$10:$D$11)/($D$13))</f>
        <v>0.1638648487201306</v>
      </c>
      <c r="M36" s="5">
        <f>SUM(K36:L36)</f>
        <v>0.26190037370643848</v>
      </c>
      <c r="AI36" s="52" t="s">
        <v>85</v>
      </c>
      <c r="AJ36" s="53">
        <f>SUM($P$5:$P$11)</f>
        <v>240092</v>
      </c>
      <c r="AK36" s="53">
        <f>SUM($Q$5:$Q$11)</f>
        <v>241197</v>
      </c>
      <c r="AL36" s="59">
        <f>SUM(AJ36:AK36)</f>
        <v>481289</v>
      </c>
      <c r="AM36" s="4">
        <f>AL36/AL32</f>
        <v>0.31686055315254819</v>
      </c>
      <c r="AN36" s="53"/>
      <c r="AO36" s="53"/>
      <c r="AP36" s="53"/>
    </row>
    <row r="37" spans="9:42">
      <c r="J37">
        <v>2013</v>
      </c>
      <c r="K37" s="2">
        <f>(SUM($P$5:$P$9))/($P$13)</f>
        <v>0.10833125676797627</v>
      </c>
      <c r="L37" s="2">
        <f>(SUM($P$10:$P$11)/($P$13))</f>
        <v>0.16737384721914406</v>
      </c>
      <c r="M37" s="5">
        <f>SUM(K37:L37)</f>
        <v>0.27570510398712034</v>
      </c>
      <c r="AI37" t="s">
        <v>75</v>
      </c>
      <c r="AJ37" s="53"/>
      <c r="AK37" s="53"/>
      <c r="AL37" s="59"/>
      <c r="AM37" s="2">
        <f>AL36/AL35-1</f>
        <v>0.20322250000000008</v>
      </c>
      <c r="AN37" s="53"/>
      <c r="AO37" s="53"/>
      <c r="AP37" s="53"/>
    </row>
    <row r="38" spans="9:42" ht="42">
      <c r="J38" t="s">
        <v>75</v>
      </c>
      <c r="AH38" s="49" t="s">
        <v>83</v>
      </c>
      <c r="AI38" t="s">
        <v>75</v>
      </c>
    </row>
    <row r="39" spans="9:42">
      <c r="I39" t="s">
        <v>7</v>
      </c>
      <c r="J39" t="s">
        <v>75</v>
      </c>
      <c r="AI39" s="52" t="s">
        <v>84</v>
      </c>
      <c r="AJ39" s="53">
        <f>D12</f>
        <v>564675</v>
      </c>
      <c r="AK39" s="53">
        <f>E12</f>
        <v>376191</v>
      </c>
      <c r="AL39" s="59">
        <f>SUM(AJ39:AK39)</f>
        <v>940866</v>
      </c>
      <c r="AN39" s="53"/>
      <c r="AO39" s="53"/>
      <c r="AP39" s="53"/>
    </row>
    <row r="40" spans="9:42">
      <c r="J40">
        <v>2009</v>
      </c>
      <c r="K40" s="2">
        <f>(SUM($E$5:$E$9))/($E$13)</f>
        <v>0.21023675513652537</v>
      </c>
      <c r="L40" s="2">
        <f>(SUM($E$10:$E$11)/($E$13))</f>
        <v>0.13645765134319857</v>
      </c>
      <c r="M40" s="5">
        <f>SUM(K40:L40)</f>
        <v>0.34669440647972394</v>
      </c>
      <c r="AI40" s="52" t="s">
        <v>85</v>
      </c>
      <c r="AJ40" s="53">
        <f>P12</f>
        <v>630737</v>
      </c>
      <c r="AK40" s="53">
        <f>Q12</f>
        <v>406904</v>
      </c>
      <c r="AL40" s="59">
        <f>SUM(AJ40:AK40)</f>
        <v>1037641</v>
      </c>
      <c r="AM40" s="2">
        <f>AL40/AL39-1</f>
        <v>0.10285736757412844</v>
      </c>
      <c r="AN40" s="53"/>
      <c r="AO40" s="53"/>
      <c r="AP40" s="53"/>
    </row>
    <row r="41" spans="9:42">
      <c r="J41">
        <v>2013</v>
      </c>
      <c r="K41" s="2">
        <f>(SUM($Q$5:$Q$9))/($Q$13)</f>
        <v>0.23608203042427028</v>
      </c>
      <c r="L41" s="2">
        <f>(SUM($Q$10:$Q$11)/($Q$13))</f>
        <v>0.13607755581306</v>
      </c>
      <c r="M41" s="5">
        <f>SUM(K41:L41)</f>
        <v>0.37215958623733025</v>
      </c>
      <c r="AI41" t="s">
        <v>75</v>
      </c>
      <c r="AL41" s="59"/>
    </row>
    <row r="42" spans="9:42" ht="84">
      <c r="J42" t="s">
        <v>75</v>
      </c>
      <c r="M42" s="59"/>
      <c r="AH42" s="49" t="s">
        <v>79</v>
      </c>
      <c r="AI42" t="s">
        <v>75</v>
      </c>
    </row>
    <row r="43" spans="9:42">
      <c r="M43" s="59"/>
      <c r="AI43" s="52" t="s">
        <v>84</v>
      </c>
      <c r="AJ43" s="53">
        <f>SUM($D$5:$D$9)</f>
        <v>75001</v>
      </c>
      <c r="AK43" s="53">
        <f>SUM($E$5:$E$9)</f>
        <v>121060</v>
      </c>
      <c r="AL43" s="59">
        <f>SUM(AJ43:AK43)</f>
        <v>196061</v>
      </c>
    </row>
    <row r="44" spans="9:42">
      <c r="K44" s="2"/>
      <c r="L44" s="2"/>
      <c r="AI44" s="52" t="s">
        <v>85</v>
      </c>
      <c r="AJ44" s="53">
        <f>SUM($P$5:$P$9)</f>
        <v>94338</v>
      </c>
      <c r="AK44" s="53">
        <f>SUM($Q$5:$Q$9)</f>
        <v>153005</v>
      </c>
      <c r="AL44" s="59">
        <f>SUM(AJ44:AK44)</f>
        <v>247343</v>
      </c>
    </row>
    <row r="45" spans="9:42">
      <c r="K45" s="2"/>
      <c r="L45" s="2"/>
      <c r="AI45" t="s">
        <v>75</v>
      </c>
    </row>
    <row r="46" spans="9:42">
      <c r="M46" s="59"/>
    </row>
    <row r="47" spans="9:42">
      <c r="M47" s="59"/>
      <c r="AJ47" t="s">
        <v>8</v>
      </c>
      <c r="AK47" t="s">
        <v>7</v>
      </c>
    </row>
    <row r="48" spans="9:42">
      <c r="K48" s="2"/>
      <c r="L48" s="2"/>
      <c r="AH48" t="s">
        <v>1</v>
      </c>
      <c r="AI48" t="s">
        <v>75</v>
      </c>
    </row>
    <row r="49" spans="9:38">
      <c r="K49" s="2"/>
      <c r="L49" s="2"/>
      <c r="AI49" s="52" t="s">
        <v>84</v>
      </c>
      <c r="AJ49" s="2">
        <f>AJ31/AL31</f>
        <v>0.57055589447416821</v>
      </c>
      <c r="AK49" s="2">
        <f>AK31/AL31</f>
        <v>0.42944410552583179</v>
      </c>
      <c r="AL49" s="60">
        <f>SUM(AJ49:AK49)</f>
        <v>1</v>
      </c>
    </row>
    <row r="50" spans="9:38">
      <c r="AI50" s="52" t="s">
        <v>85</v>
      </c>
      <c r="AJ50" s="2">
        <f>AJ32/AL32</f>
        <v>0.57331740106522355</v>
      </c>
      <c r="AK50" s="2">
        <f>AK32/AL32</f>
        <v>0.42668259893477645</v>
      </c>
      <c r="AL50" s="60">
        <f>SUM(AJ50:AK50)</f>
        <v>1</v>
      </c>
    </row>
    <row r="51" spans="9:38">
      <c r="K51" t="s">
        <v>6</v>
      </c>
      <c r="L51" t="s">
        <v>33</v>
      </c>
      <c r="M51" t="s">
        <v>4</v>
      </c>
      <c r="N51" t="s">
        <v>3</v>
      </c>
      <c r="O51" t="s">
        <v>32</v>
      </c>
      <c r="P51" t="s">
        <v>76</v>
      </c>
      <c r="Q51" t="s">
        <v>88</v>
      </c>
      <c r="AI51" t="s">
        <v>75</v>
      </c>
      <c r="AL51" s="60"/>
    </row>
    <row r="52" spans="9:38">
      <c r="I52" t="s">
        <v>87</v>
      </c>
      <c r="J52" t="s">
        <v>75</v>
      </c>
      <c r="AH52" t="s">
        <v>78</v>
      </c>
      <c r="AI52" t="s">
        <v>75</v>
      </c>
      <c r="AL52" s="60"/>
    </row>
    <row r="53" spans="9:38">
      <c r="J53">
        <v>2009</v>
      </c>
      <c r="K53" s="2">
        <f>(SUM($C$7:$E$7))/(SUM($C$5:$E$11))</f>
        <v>0.14299724978910477</v>
      </c>
      <c r="L53" s="2">
        <f>(SUM($C$9:$E$9)/SUM($C$5:$E$11))</f>
        <v>3.544182835300546E-2</v>
      </c>
      <c r="M53" s="2">
        <f>(SUM($C$8:$E$8)/SUM($C$5:$E$11))</f>
        <v>0.10152004590543207</v>
      </c>
      <c r="N53" s="2">
        <f>(SUM($C$6:$E$6)/SUM($C$5:$E$11))</f>
        <v>9.1285054901342182E-3</v>
      </c>
      <c r="O53" s="2">
        <f>(SUM($C$5:$E$5)/SUM($C$5:$E$11))</f>
        <v>0.20334871896868234</v>
      </c>
      <c r="P53" s="2">
        <f>(SUM($C$10:$E$11)/SUM($C$5:$E$11))</f>
        <v>0.50756365149364113</v>
      </c>
      <c r="Q53" s="5">
        <f>SUM(K53:P53)</f>
        <v>1</v>
      </c>
      <c r="AI53" s="52" t="s">
        <v>84</v>
      </c>
      <c r="AJ53" s="2">
        <f>AJ35/AL35</f>
        <v>0.50090999999999997</v>
      </c>
      <c r="AK53" s="2">
        <f>AK35/AL35</f>
        <v>0.49908999999999998</v>
      </c>
      <c r="AL53" s="60">
        <f>SUM(AJ53:AK53)</f>
        <v>1</v>
      </c>
    </row>
    <row r="54" spans="9:38">
      <c r="J54">
        <v>2013</v>
      </c>
      <c r="K54" s="2">
        <f>(SUM($O$7:$Q$7))/(SUM($O$5:$Q$11))</f>
        <v>0.14873673519151051</v>
      </c>
      <c r="L54" s="2">
        <f>(SUM($O$9:$Q$9)/SUM($O$5:$Q$11))</f>
        <v>3.5671702829889809E-2</v>
      </c>
      <c r="M54" s="2">
        <f>(SUM($O$8:$Q$8)/SUM($O$5:$Q$11))</f>
        <v>0.11091463098536383</v>
      </c>
      <c r="N54" s="2">
        <f>(SUM($O$6:$Q$6)/SUM($O$5:$Q$11))</f>
        <v>1.0688646840733979E-2</v>
      </c>
      <c r="O54" s="2">
        <f>(SUM($O$5:$Q$5)/SUM($O$5:$Q$11))</f>
        <v>0.20960653414818187</v>
      </c>
      <c r="P54" s="2">
        <f>(SUM($O$10:$Q$11)/SUM($O$5:$Q$11))</f>
        <v>0.48438175000431999</v>
      </c>
      <c r="Q54" s="5">
        <f>SUM(K54:P54)</f>
        <v>1</v>
      </c>
      <c r="AI54" s="52" t="s">
        <v>85</v>
      </c>
      <c r="AJ54" s="2">
        <f>AJ36/AL36</f>
        <v>0.49885204108134612</v>
      </c>
      <c r="AK54" s="2">
        <f>AK36/AL36</f>
        <v>0.50114795891865382</v>
      </c>
      <c r="AL54" s="60">
        <f>SUM(AJ54:AK54)</f>
        <v>1</v>
      </c>
    </row>
    <row r="55" spans="9:38">
      <c r="J55" t="s">
        <v>75</v>
      </c>
      <c r="AI55" t="s">
        <v>75</v>
      </c>
      <c r="AL55" s="60"/>
    </row>
    <row r="56" spans="9:38">
      <c r="I56" t="s">
        <v>8</v>
      </c>
      <c r="J56" t="s">
        <v>75</v>
      </c>
      <c r="AH56" t="s">
        <v>77</v>
      </c>
      <c r="AI56" t="s">
        <v>75</v>
      </c>
      <c r="AL56" s="60"/>
    </row>
    <row r="57" spans="9:38">
      <c r="J57">
        <v>2009</v>
      </c>
      <c r="K57" s="2">
        <f>(SUM($D$7))/(SUM($D$5:$D$11))</f>
        <v>5.0178674811842447E-2</v>
      </c>
      <c r="L57" s="2">
        <f>(SUM($D$9)/SUM($D$5:$D$11))</f>
        <v>2.9131979796769878E-2</v>
      </c>
      <c r="M57" s="2">
        <f>(SUM($D$8)/SUM($D$5:$D$11))</f>
        <v>5.1336567447246011E-2</v>
      </c>
      <c r="N57" s="2">
        <f>(SUM($D$6)/SUM($D$5:$D$11))</f>
        <v>7.2018925555489008E-3</v>
      </c>
      <c r="O57" s="2">
        <f>(SUM($D$5)/SUM($D$5:$D$11))</f>
        <v>0.2364746161985187</v>
      </c>
      <c r="P57" s="2">
        <f>(SUM($D$10:$D$11)/SUM($D$5:$D$11))</f>
        <v>0.62567626919007402</v>
      </c>
      <c r="Q57" s="5">
        <f>SUM(K57:P57)</f>
        <v>1</v>
      </c>
      <c r="AI57" s="52" t="s">
        <v>84</v>
      </c>
      <c r="AJ57" s="2">
        <f>AJ39/AL39</f>
        <v>0.60016516698445899</v>
      </c>
      <c r="AK57" s="2">
        <f>AK39/AL39</f>
        <v>0.39983483301554101</v>
      </c>
      <c r="AL57" s="60">
        <f>SUM(AJ57:AK57)</f>
        <v>1</v>
      </c>
    </row>
    <row r="58" spans="9:38">
      <c r="J58">
        <v>2013</v>
      </c>
      <c r="K58" s="2">
        <f>(SUM($P$7))/(SUM($P$5:$P$11))</f>
        <v>5.5620345534211885E-2</v>
      </c>
      <c r="L58" s="2">
        <f>(SUM($P$9)/SUM($P$5:$P$11))</f>
        <v>2.7335354780667412E-2</v>
      </c>
      <c r="M58" s="2">
        <f>(SUM($P$8)/SUM($P$5:$P$11))</f>
        <v>5.6203455342118853E-2</v>
      </c>
      <c r="N58" s="2">
        <f>(SUM($P$6)/SUM($P$5:$P$11))</f>
        <v>8.3759558835779617E-3</v>
      </c>
      <c r="O58" s="2">
        <f>(SUM($P$5)/SUM($P$5:$P$11))</f>
        <v>0.24538926744747847</v>
      </c>
      <c r="P58" s="2">
        <f>(SUM($P$10:$P$11)/SUM($P$5:$P$11))</f>
        <v>0.60707562101194545</v>
      </c>
      <c r="Q58" s="5">
        <f>SUM(K58:P58)</f>
        <v>1</v>
      </c>
      <c r="AI58" s="52" t="s">
        <v>85</v>
      </c>
      <c r="AJ58" s="2">
        <f>AJ40/AL40</f>
        <v>0.6078566671902903</v>
      </c>
      <c r="AK58" s="2">
        <f>AK40/AL40</f>
        <v>0.3921433328097097</v>
      </c>
      <c r="AL58" s="60">
        <f>SUM(AJ58:AK58)</f>
        <v>1</v>
      </c>
    </row>
    <row r="59" spans="9:38">
      <c r="J59" t="s">
        <v>75</v>
      </c>
    </row>
    <row r="60" spans="9:38">
      <c r="I60" t="s">
        <v>7</v>
      </c>
      <c r="J60" t="s">
        <v>75</v>
      </c>
      <c r="AH60" t="s">
        <v>77</v>
      </c>
      <c r="AI60" t="s">
        <v>75</v>
      </c>
      <c r="AL60" s="60"/>
    </row>
    <row r="61" spans="9:38">
      <c r="J61">
        <v>2009</v>
      </c>
      <c r="K61" s="2">
        <f>(SUM($E$7))/(SUM($E$5:$E$11))</f>
        <v>0.23268849305736442</v>
      </c>
      <c r="L61" s="2">
        <f>(SUM($E$9)/SUM($E$5:$E$11))</f>
        <v>4.1675850047085697E-2</v>
      </c>
      <c r="M61" s="2">
        <f>(SUM($E$8)/SUM($E$5:$E$11))</f>
        <v>0.15036366186459357</v>
      </c>
      <c r="N61" s="2">
        <f>(SUM($E$6)/SUM($E$5:$E$11))</f>
        <v>1.1616141377306698E-2</v>
      </c>
      <c r="O61" s="2">
        <f>(SUM($E$5)/SUM($E$5:$E$11))</f>
        <v>0.17005950830511532</v>
      </c>
      <c r="P61" s="2">
        <f>(SUM($E$10:$E$11)/SUM($E$5:$E$11))</f>
        <v>0.39359634534853433</v>
      </c>
      <c r="Q61" s="5">
        <f>SUM(K61:P61)</f>
        <v>1</v>
      </c>
      <c r="AI61" s="52" t="s">
        <v>84</v>
      </c>
      <c r="AJ61" s="2">
        <f>AJ43/AL43</f>
        <v>0.38253910772667687</v>
      </c>
      <c r="AK61" s="2">
        <f>AK43/AL43</f>
        <v>0.61746089227332313</v>
      </c>
      <c r="AL61" s="60">
        <f>SUM(AJ61:AK61)</f>
        <v>1</v>
      </c>
    </row>
    <row r="62" spans="9:38">
      <c r="J62">
        <v>2013</v>
      </c>
      <c r="K62" s="2">
        <f>(SUM($Q$7))/(SUM($Q$5:$Q$11))</f>
        <v>0.23839848754337742</v>
      </c>
      <c r="L62" s="2">
        <f>(SUM($Q$9)/SUM($Q$5:$Q$11))</f>
        <v>4.3839682914795793E-2</v>
      </c>
      <c r="M62" s="2">
        <f>(SUM($Q$8)/SUM($Q$5:$Q$11))</f>
        <v>0.16208742231453957</v>
      </c>
      <c r="N62" s="2">
        <f>(SUM($Q$6)/SUM($Q$5:$Q$11))</f>
        <v>1.3698346165167892E-2</v>
      </c>
      <c r="O62" s="2">
        <f>(SUM($Q$5)/SUM($Q$5:$Q$11))</f>
        <v>0.17633303896814637</v>
      </c>
      <c r="P62" s="2">
        <f>(SUM($Q$10:$Q$11)/SUM($Q$5:$Q$11))</f>
        <v>0.36564302209397298</v>
      </c>
      <c r="Q62" s="5">
        <f>SUM(K62:P62)</f>
        <v>1</v>
      </c>
      <c r="AI62" s="52" t="s">
        <v>85</v>
      </c>
      <c r="AJ62" s="2">
        <f>AJ44/AL44</f>
        <v>0.3814055784881723</v>
      </c>
      <c r="AK62" s="2">
        <f>AK44/AL44</f>
        <v>0.61859442151182775</v>
      </c>
      <c r="AL62" s="60">
        <f>SUM(AJ62:AK62)</f>
        <v>1</v>
      </c>
    </row>
    <row r="63" spans="9:38">
      <c r="J63" t="s">
        <v>75</v>
      </c>
    </row>
    <row r="67" spans="9:42">
      <c r="K67" t="s">
        <v>6</v>
      </c>
      <c r="L67" t="s">
        <v>33</v>
      </c>
      <c r="M67" t="s">
        <v>4</v>
      </c>
      <c r="N67" t="s">
        <v>3</v>
      </c>
      <c r="O67" t="s">
        <v>32</v>
      </c>
      <c r="P67" t="s">
        <v>76</v>
      </c>
    </row>
    <row r="68" spans="9:42">
      <c r="I68" t="s">
        <v>87</v>
      </c>
      <c r="J68" t="s">
        <v>75</v>
      </c>
    </row>
    <row r="69" spans="9:42">
      <c r="J69">
        <v>2009</v>
      </c>
      <c r="K69" s="53">
        <f>(SUM($C$7:$E$7))</f>
        <v>62550</v>
      </c>
      <c r="L69" s="53">
        <f>(SUM($C$9:$E$9))</f>
        <v>15503</v>
      </c>
      <c r="M69" s="53">
        <f>(SUM($C$8:$E$8))</f>
        <v>44407</v>
      </c>
      <c r="N69" s="53">
        <f>(SUM($C$6:$E$6))</f>
        <v>3993</v>
      </c>
      <c r="O69" s="53">
        <f>(SUM($C$5:$E$5))</f>
        <v>88949</v>
      </c>
      <c r="P69" s="53">
        <f>(SUM($C$10:$E$11))</f>
        <v>222019</v>
      </c>
    </row>
    <row r="70" spans="9:42">
      <c r="J70">
        <v>2013</v>
      </c>
      <c r="K70" s="53">
        <f>(SUM($O$7:$Q$7))</f>
        <v>77467</v>
      </c>
      <c r="L70" s="53">
        <f>(SUM($O$9:$Q$9))</f>
        <v>18579</v>
      </c>
      <c r="M70" s="53">
        <f>(SUM($O$8:$Q$8))</f>
        <v>57768</v>
      </c>
      <c r="N70" s="53">
        <f>(SUM($O$6:$Q$6))</f>
        <v>5567</v>
      </c>
      <c r="O70" s="53">
        <f>(SUM($O$5:$Q$5))</f>
        <v>109170</v>
      </c>
      <c r="P70" s="53">
        <f>(SUM($O$10:$Q$11))</f>
        <v>252282</v>
      </c>
    </row>
    <row r="71" spans="9:42">
      <c r="J71" t="s">
        <v>75</v>
      </c>
      <c r="AO71" t="s">
        <v>8</v>
      </c>
      <c r="AP71" t="s">
        <v>7</v>
      </c>
    </row>
    <row r="72" spans="9:42">
      <c r="I72" t="s">
        <v>8</v>
      </c>
      <c r="J72" t="s">
        <v>75</v>
      </c>
      <c r="AM72" t="s">
        <v>6</v>
      </c>
      <c r="AN72" t="s">
        <v>75</v>
      </c>
      <c r="AO72" s="53"/>
      <c r="AP72" s="53"/>
    </row>
    <row r="73" spans="9:42">
      <c r="J73">
        <v>2009</v>
      </c>
      <c r="K73" s="53">
        <f>(SUM($D$7))</f>
        <v>10054</v>
      </c>
      <c r="L73" s="53">
        <f>(SUM($D$9))</f>
        <v>5837</v>
      </c>
      <c r="M73" s="53">
        <f>(SUM($D$8))</f>
        <v>10286</v>
      </c>
      <c r="N73" s="53">
        <f>(SUM($D$6))</f>
        <v>1443</v>
      </c>
      <c r="O73" s="53">
        <f>(SUM($D$5))</f>
        <v>47381</v>
      </c>
      <c r="P73" s="53">
        <f>(SUM($D$10:$D$11))</f>
        <v>125363</v>
      </c>
      <c r="AN73" s="52" t="s">
        <v>84</v>
      </c>
      <c r="AO73" s="2">
        <f>D7/SUM(D7:E7)</f>
        <v>0.17792485886704301</v>
      </c>
      <c r="AP73" s="2">
        <f>1-AO73</f>
        <v>0.82207514113295699</v>
      </c>
    </row>
    <row r="74" spans="9:42">
      <c r="J74">
        <v>2013</v>
      </c>
      <c r="K74" s="53">
        <f>(SUM($P$7))</f>
        <v>13354</v>
      </c>
      <c r="L74" s="53">
        <f>(SUM($P$9))</f>
        <v>6563</v>
      </c>
      <c r="M74" s="53">
        <f>(SUM($P$8))</f>
        <v>13494</v>
      </c>
      <c r="N74" s="53">
        <f>(SUM($P$6))</f>
        <v>2011</v>
      </c>
      <c r="O74" s="53">
        <f>(SUM($P$5))</f>
        <v>58916</v>
      </c>
      <c r="P74" s="53">
        <f>(SUM($P$10:$P$11))</f>
        <v>145754</v>
      </c>
      <c r="AN74" s="52" t="s">
        <v>85</v>
      </c>
      <c r="AO74" s="2">
        <f>P7/SUM(P7:Q7)</f>
        <v>0.18846940935713782</v>
      </c>
      <c r="AP74" s="2">
        <f>1-AO74</f>
        <v>0.81153059064286215</v>
      </c>
    </row>
    <row r="75" spans="9:42">
      <c r="J75" t="s">
        <v>75</v>
      </c>
      <c r="AN75" t="s">
        <v>75</v>
      </c>
      <c r="AO75" s="53"/>
      <c r="AP75" s="53"/>
    </row>
    <row r="76" spans="9:42">
      <c r="I76" t="s">
        <v>7</v>
      </c>
      <c r="J76" t="s">
        <v>75</v>
      </c>
      <c r="AM76" t="s">
        <v>4</v>
      </c>
      <c r="AN76" t="s">
        <v>75</v>
      </c>
    </row>
    <row r="77" spans="9:42">
      <c r="J77">
        <v>2009</v>
      </c>
      <c r="K77" s="53">
        <f>(SUM($E$7))</f>
        <v>46453</v>
      </c>
      <c r="L77" s="53">
        <f>(SUM($E$9))</f>
        <v>8320</v>
      </c>
      <c r="M77" s="53">
        <f>(SUM($E$8))</f>
        <v>30018</v>
      </c>
      <c r="N77" s="53">
        <f>(SUM($E$6))</f>
        <v>2319</v>
      </c>
      <c r="O77" s="53">
        <f>(SUM($E$5))</f>
        <v>33950</v>
      </c>
      <c r="P77" s="53">
        <f>(SUM($E$10:$E$11))</f>
        <v>78576</v>
      </c>
      <c r="AN77" s="52" t="s">
        <v>84</v>
      </c>
      <c r="AO77" s="2">
        <f>D8/SUM(D8:E8)</f>
        <v>0.25521040095275904</v>
      </c>
      <c r="AP77" s="2">
        <f>1-AO77</f>
        <v>0.74478959904724096</v>
      </c>
    </row>
    <row r="78" spans="9:42">
      <c r="J78">
        <v>2013</v>
      </c>
      <c r="K78" s="53">
        <f>(SUM($Q$7))</f>
        <v>57501</v>
      </c>
      <c r="L78" s="53">
        <f>(SUM($Q$9))</f>
        <v>10574</v>
      </c>
      <c r="M78" s="53">
        <f>(SUM($Q$8))</f>
        <v>39095</v>
      </c>
      <c r="N78" s="53">
        <f>(SUM($Q$6))</f>
        <v>3304</v>
      </c>
      <c r="O78" s="53">
        <f>(SUM($Q$5))</f>
        <v>42531</v>
      </c>
      <c r="P78" s="53">
        <f>(SUM($Q$10:$Q$11))</f>
        <v>88192</v>
      </c>
      <c r="AN78" s="52" t="s">
        <v>85</v>
      </c>
      <c r="AO78" s="2">
        <f>P8/SUM(P8:Q8)</f>
        <v>0.25659358420962558</v>
      </c>
      <c r="AP78" s="2">
        <f>1-AO78</f>
        <v>0.74340641579037436</v>
      </c>
    </row>
    <row r="80" spans="9:42">
      <c r="AM80" t="s">
        <v>33</v>
      </c>
      <c r="AN80" t="s">
        <v>75</v>
      </c>
      <c r="AO80" s="53"/>
      <c r="AP80" s="53"/>
    </row>
    <row r="81" spans="39:42">
      <c r="AN81" s="52" t="s">
        <v>84</v>
      </c>
      <c r="AO81" s="2">
        <f>D9/SUM(D9:E9)</f>
        <v>0.41230486685032142</v>
      </c>
      <c r="AP81" s="2">
        <f>1-AO81</f>
        <v>0.58769513314967858</v>
      </c>
    </row>
    <row r="82" spans="39:42">
      <c r="AN82" s="52" t="s">
        <v>85</v>
      </c>
      <c r="AO82" s="2">
        <f>P9/SUM(P9:Q9)</f>
        <v>0.38297251560949991</v>
      </c>
      <c r="AP82" s="2">
        <f>1-AO82</f>
        <v>0.61702748439050015</v>
      </c>
    </row>
    <row r="83" spans="39:42">
      <c r="AN83" t="s">
        <v>75</v>
      </c>
      <c r="AO83" s="53"/>
      <c r="AP83" s="53"/>
    </row>
    <row r="84" spans="39:42">
      <c r="AM84" t="s">
        <v>3</v>
      </c>
      <c r="AN84" t="s">
        <v>75</v>
      </c>
      <c r="AO84" s="53"/>
      <c r="AP84" s="53"/>
    </row>
    <row r="85" spans="39:42">
      <c r="AN85" s="52" t="s">
        <v>84</v>
      </c>
      <c r="AO85" s="2">
        <f>D6/SUM(D6:E6)</f>
        <v>0.38357256778309412</v>
      </c>
      <c r="AP85" s="2">
        <f>1-AO85</f>
        <v>0.61642743221690588</v>
      </c>
    </row>
    <row r="86" spans="39:42">
      <c r="AN86" s="52" t="s">
        <v>85</v>
      </c>
      <c r="AO86" s="2">
        <f>P6/SUM(P6:Q6)</f>
        <v>0.3783631232361242</v>
      </c>
      <c r="AP86" s="2">
        <f>1-AO86</f>
        <v>0.6216368767638758</v>
      </c>
    </row>
    <row r="87" spans="39:42">
      <c r="AN87" t="s">
        <v>75</v>
      </c>
      <c r="AO87" s="53"/>
      <c r="AP87" s="53"/>
    </row>
    <row r="88" spans="39:42">
      <c r="AM88" t="s">
        <v>32</v>
      </c>
      <c r="AN88" t="s">
        <v>75</v>
      </c>
    </row>
    <row r="89" spans="39:42">
      <c r="AN89" s="52" t="s">
        <v>84</v>
      </c>
      <c r="AO89" s="2">
        <f>D5/SUM(D5:E5)</f>
        <v>0.5825699917620587</v>
      </c>
      <c r="AP89" s="2">
        <f>1-AO89</f>
        <v>0.4174300082379413</v>
      </c>
    </row>
    <row r="90" spans="39:42">
      <c r="AN90" s="52" t="s">
        <v>85</v>
      </c>
      <c r="AO90" s="2">
        <f>P5/SUM(P5:Q5)</f>
        <v>0.5807564541090422</v>
      </c>
      <c r="AP90" s="2">
        <f>1-AO90</f>
        <v>0.4192435458909578</v>
      </c>
    </row>
    <row r="92" spans="39:42">
      <c r="AM92" t="s">
        <v>76</v>
      </c>
      <c r="AN92" t="s">
        <v>75</v>
      </c>
    </row>
    <row r="93" spans="39:42">
      <c r="AN93" s="52" t="s">
        <v>84</v>
      </c>
      <c r="AO93" s="2">
        <f>SUM(D10:D11)/SUM(D10:E11)</f>
        <v>0.6147083196445996</v>
      </c>
      <c r="AP93" s="2">
        <f>1-AO93</f>
        <v>0.3852916803554004</v>
      </c>
    </row>
    <row r="94" spans="39:42">
      <c r="AN94" s="52" t="s">
        <v>85</v>
      </c>
      <c r="AO94" s="2">
        <f>SUM(P10:P11)/SUM(P10:Q11)</f>
        <v>0.62302411667649804</v>
      </c>
      <c r="AP94" s="2">
        <f>1-AO94</f>
        <v>0.37697588332350196</v>
      </c>
    </row>
    <row r="95" spans="39:42">
      <c r="AN95" s="61" t="s">
        <v>75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5"/>
  <sheetViews>
    <sheetView topLeftCell="S52" zoomScale="85" zoomScaleNormal="85" zoomScalePageLayoutView="85" workbookViewId="0">
      <selection activeCell="S93" sqref="S93"/>
    </sheetView>
  </sheetViews>
  <sheetFormatPr baseColWidth="10" defaultColWidth="8.83203125" defaultRowHeight="14" x14ac:dyDescent="0"/>
  <cols>
    <col min="2" max="2" width="48.33203125" customWidth="1"/>
    <col min="3" max="3" width="26.5" customWidth="1"/>
    <col min="9" max="9" width="10.5" customWidth="1"/>
    <col min="11" max="11" width="14" bestFit="1" customWidth="1"/>
    <col min="12" max="13" width="11.5" bestFit="1" customWidth="1"/>
    <col min="14" max="14" width="10.5" bestFit="1" customWidth="1"/>
    <col min="15" max="15" width="11.5" bestFit="1" customWidth="1"/>
    <col min="16" max="16" width="12.5" bestFit="1" customWidth="1"/>
    <col min="23" max="23" width="10.83203125" customWidth="1"/>
    <col min="24" max="24" width="27.83203125" customWidth="1"/>
    <col min="36" max="37" width="12.5" bestFit="1" customWidth="1"/>
    <col min="38" max="38" width="10.5" bestFit="1" customWidth="1"/>
  </cols>
  <sheetData>
    <row r="1" spans="1:30" ht="15" thickBot="1">
      <c r="C1" t="s">
        <v>12</v>
      </c>
    </row>
    <row r="2" spans="1:30" ht="15" customHeight="1">
      <c r="C2" s="10">
        <v>2009</v>
      </c>
      <c r="D2" s="11"/>
      <c r="E2" s="12"/>
      <c r="F2">
        <v>2010</v>
      </c>
      <c r="I2">
        <v>2011</v>
      </c>
      <c r="L2">
        <v>2012</v>
      </c>
      <c r="O2" s="10">
        <v>2013</v>
      </c>
      <c r="P2" s="11"/>
      <c r="Q2" s="12"/>
    </row>
    <row r="3" spans="1:30" ht="15" customHeight="1">
      <c r="C3" s="7" t="s">
        <v>89</v>
      </c>
      <c r="D3" s="8"/>
      <c r="E3" s="9"/>
      <c r="F3" s="7" t="s">
        <v>89</v>
      </c>
      <c r="G3" s="8"/>
      <c r="H3" s="9"/>
      <c r="I3" s="7" t="s">
        <v>89</v>
      </c>
      <c r="J3" s="8"/>
      <c r="K3" s="9"/>
      <c r="L3" s="7" t="s">
        <v>89</v>
      </c>
      <c r="M3" s="8"/>
      <c r="N3" s="9"/>
      <c r="O3" s="7" t="s">
        <v>89</v>
      </c>
      <c r="P3" s="8"/>
      <c r="Q3" s="9"/>
    </row>
    <row r="4" spans="1:30" ht="15" customHeight="1">
      <c r="A4" t="s">
        <v>11</v>
      </c>
      <c r="B4" s="56" t="s">
        <v>20</v>
      </c>
      <c r="C4" t="s">
        <v>17</v>
      </c>
      <c r="D4" t="s">
        <v>16</v>
      </c>
      <c r="E4" t="s">
        <v>18</v>
      </c>
      <c r="F4" t="s">
        <v>17</v>
      </c>
      <c r="G4" t="s">
        <v>16</v>
      </c>
      <c r="H4" t="s">
        <v>18</v>
      </c>
      <c r="I4" t="s">
        <v>17</v>
      </c>
      <c r="J4" t="s">
        <v>16</v>
      </c>
      <c r="K4" t="s">
        <v>18</v>
      </c>
      <c r="L4" t="s">
        <v>17</v>
      </c>
      <c r="M4" t="s">
        <v>16</v>
      </c>
      <c r="N4" t="s">
        <v>18</v>
      </c>
      <c r="O4" t="s">
        <v>17</v>
      </c>
      <c r="P4" t="s">
        <v>16</v>
      </c>
      <c r="Q4" t="s">
        <v>18</v>
      </c>
    </row>
    <row r="5" spans="1:30">
      <c r="B5" t="s">
        <v>21</v>
      </c>
      <c r="C5" s="8">
        <v>684</v>
      </c>
      <c r="D5" s="7">
        <v>78294</v>
      </c>
      <c r="E5" s="9">
        <v>9971</v>
      </c>
      <c r="F5">
        <v>236</v>
      </c>
      <c r="G5">
        <v>82512</v>
      </c>
      <c r="H5">
        <v>10280</v>
      </c>
      <c r="I5">
        <v>163</v>
      </c>
      <c r="J5">
        <v>85558</v>
      </c>
      <c r="K5">
        <v>10753</v>
      </c>
      <c r="L5">
        <v>166</v>
      </c>
      <c r="M5">
        <v>91740</v>
      </c>
      <c r="N5">
        <v>11736</v>
      </c>
      <c r="O5" s="8">
        <v>92</v>
      </c>
      <c r="P5" s="7">
        <v>96513</v>
      </c>
      <c r="Q5" s="9">
        <v>12565</v>
      </c>
    </row>
    <row r="6" spans="1:30">
      <c r="B6" t="s">
        <v>22</v>
      </c>
      <c r="C6" s="8">
        <v>32</v>
      </c>
      <c r="D6" s="7">
        <v>3104</v>
      </c>
      <c r="E6" s="9">
        <v>857</v>
      </c>
      <c r="F6">
        <v>13</v>
      </c>
      <c r="G6">
        <v>3332</v>
      </c>
      <c r="H6">
        <v>842</v>
      </c>
      <c r="I6">
        <v>12</v>
      </c>
      <c r="J6">
        <v>3671</v>
      </c>
      <c r="K6">
        <v>978</v>
      </c>
      <c r="L6">
        <v>11</v>
      </c>
      <c r="M6">
        <v>4153</v>
      </c>
      <c r="N6">
        <v>1017</v>
      </c>
      <c r="O6" s="8">
        <v>6</v>
      </c>
      <c r="P6" s="7">
        <v>4362</v>
      </c>
      <c r="Q6" s="9">
        <v>1199</v>
      </c>
    </row>
    <row r="7" spans="1:30">
      <c r="B7" t="s">
        <v>6</v>
      </c>
      <c r="C7" s="8">
        <v>674</v>
      </c>
      <c r="D7" s="7">
        <v>53260</v>
      </c>
      <c r="E7" s="9">
        <v>8616</v>
      </c>
      <c r="F7">
        <v>405</v>
      </c>
      <c r="G7">
        <v>56990</v>
      </c>
      <c r="H7">
        <v>8759</v>
      </c>
      <c r="I7">
        <v>292</v>
      </c>
      <c r="J7">
        <v>60346</v>
      </c>
      <c r="K7">
        <v>9241</v>
      </c>
      <c r="L7">
        <v>138</v>
      </c>
      <c r="M7">
        <v>64365</v>
      </c>
      <c r="N7">
        <v>9727</v>
      </c>
      <c r="O7" s="8">
        <v>121</v>
      </c>
      <c r="P7" s="7">
        <v>66816</v>
      </c>
      <c r="Q7" s="9">
        <v>10530</v>
      </c>
    </row>
    <row r="8" spans="1:30">
      <c r="B8" t="s">
        <v>23</v>
      </c>
      <c r="C8" s="8">
        <v>308</v>
      </c>
      <c r="D8" s="7">
        <v>29444</v>
      </c>
      <c r="E8" s="9">
        <v>14655</v>
      </c>
      <c r="F8">
        <v>331</v>
      </c>
      <c r="G8">
        <v>31033</v>
      </c>
      <c r="H8">
        <v>14627</v>
      </c>
      <c r="I8">
        <v>165</v>
      </c>
      <c r="J8">
        <v>33650</v>
      </c>
      <c r="K8">
        <v>15319</v>
      </c>
      <c r="L8">
        <v>151</v>
      </c>
      <c r="M8">
        <v>37014</v>
      </c>
      <c r="N8">
        <v>16887</v>
      </c>
      <c r="O8" s="8">
        <v>135</v>
      </c>
      <c r="P8" s="7">
        <v>39894</v>
      </c>
      <c r="Q8" s="9">
        <v>17739</v>
      </c>
    </row>
    <row r="9" spans="1:30">
      <c r="B9" t="s">
        <v>5</v>
      </c>
      <c r="C9" s="8">
        <v>78</v>
      </c>
      <c r="D9" s="7">
        <v>13513</v>
      </c>
      <c r="E9" s="9">
        <v>1912</v>
      </c>
      <c r="F9">
        <v>73</v>
      </c>
      <c r="G9">
        <v>14131</v>
      </c>
      <c r="H9">
        <v>1835</v>
      </c>
      <c r="I9">
        <v>52</v>
      </c>
      <c r="J9">
        <v>14610</v>
      </c>
      <c r="K9">
        <v>1983</v>
      </c>
      <c r="L9">
        <v>43</v>
      </c>
      <c r="M9">
        <v>15631</v>
      </c>
      <c r="N9">
        <v>2081</v>
      </c>
      <c r="O9" s="8">
        <v>30</v>
      </c>
      <c r="P9" s="7">
        <v>16411</v>
      </c>
      <c r="Q9" s="9">
        <v>2138</v>
      </c>
    </row>
    <row r="10" spans="1:30">
      <c r="B10" s="55" t="s">
        <v>25</v>
      </c>
      <c r="C10" s="19">
        <v>276</v>
      </c>
      <c r="D10" s="18">
        <v>67220</v>
      </c>
      <c r="E10" s="20">
        <v>16315</v>
      </c>
      <c r="F10" s="17">
        <v>459</v>
      </c>
      <c r="G10" s="17">
        <v>68473</v>
      </c>
      <c r="H10" s="17">
        <v>18049</v>
      </c>
      <c r="I10" s="17">
        <v>253</v>
      </c>
      <c r="J10" s="17">
        <v>70329</v>
      </c>
      <c r="K10" s="17">
        <v>20388</v>
      </c>
      <c r="L10" s="17">
        <v>201</v>
      </c>
      <c r="M10" s="17">
        <v>75911</v>
      </c>
      <c r="N10" s="17">
        <v>23648</v>
      </c>
      <c r="O10" s="19">
        <v>136</v>
      </c>
      <c r="P10" s="18">
        <v>78464</v>
      </c>
      <c r="Q10" s="20">
        <v>21134</v>
      </c>
    </row>
    <row r="11" spans="1:30">
      <c r="B11" s="55" t="s">
        <v>26</v>
      </c>
      <c r="C11" s="19">
        <v>1080</v>
      </c>
      <c r="D11" s="18">
        <v>113824</v>
      </c>
      <c r="E11" s="20">
        <v>23304</v>
      </c>
      <c r="F11" s="17">
        <v>593</v>
      </c>
      <c r="G11" s="17">
        <v>117361</v>
      </c>
      <c r="H11" s="17">
        <v>24381</v>
      </c>
      <c r="I11" s="17">
        <v>408</v>
      </c>
      <c r="J11" s="17">
        <v>120354</v>
      </c>
      <c r="K11" s="17">
        <v>26304</v>
      </c>
      <c r="L11" s="17">
        <v>302</v>
      </c>
      <c r="M11" s="17">
        <v>122550</v>
      </c>
      <c r="N11" s="17">
        <v>27109</v>
      </c>
      <c r="O11" s="19">
        <v>194</v>
      </c>
      <c r="P11" s="18">
        <v>122792</v>
      </c>
      <c r="Q11" s="20">
        <v>29562</v>
      </c>
    </row>
    <row r="12" spans="1:30">
      <c r="B12" t="s">
        <v>24</v>
      </c>
      <c r="C12" s="8">
        <v>5027</v>
      </c>
      <c r="D12" s="7">
        <v>730162</v>
      </c>
      <c r="E12" s="9">
        <v>285764</v>
      </c>
      <c r="F12">
        <v>4975</v>
      </c>
      <c r="G12">
        <v>743423</v>
      </c>
      <c r="H12">
        <v>293887</v>
      </c>
      <c r="I12">
        <v>3506</v>
      </c>
      <c r="J12">
        <v>758482</v>
      </c>
      <c r="K12">
        <v>311358</v>
      </c>
      <c r="L12">
        <v>3531</v>
      </c>
      <c r="M12">
        <v>775781</v>
      </c>
      <c r="N12">
        <v>331703</v>
      </c>
      <c r="O12" s="8">
        <v>2584</v>
      </c>
      <c r="P12" s="7">
        <v>773060</v>
      </c>
      <c r="Q12" s="9">
        <v>334544</v>
      </c>
    </row>
    <row r="13" spans="1:30" ht="15" thickBot="1">
      <c r="B13" s="13" t="s">
        <v>27</v>
      </c>
      <c r="C13" s="14">
        <f t="shared" ref="C13:Q13" si="0">SUM(C5:C12)</f>
        <v>8159</v>
      </c>
      <c r="D13" s="14">
        <f t="shared" si="0"/>
        <v>1088821</v>
      </c>
      <c r="E13" s="14">
        <f t="shared" si="0"/>
        <v>361394</v>
      </c>
      <c r="F13" s="14">
        <f t="shared" si="0"/>
        <v>7085</v>
      </c>
      <c r="G13" s="14">
        <f t="shared" si="0"/>
        <v>1117255</v>
      </c>
      <c r="H13" s="14">
        <f t="shared" si="0"/>
        <v>372660</v>
      </c>
      <c r="I13" s="14">
        <f t="shared" si="0"/>
        <v>4851</v>
      </c>
      <c r="J13" s="14">
        <f t="shared" si="0"/>
        <v>1147000</v>
      </c>
      <c r="K13" s="14">
        <f t="shared" si="0"/>
        <v>396324</v>
      </c>
      <c r="L13" s="14">
        <f t="shared" si="0"/>
        <v>4543</v>
      </c>
      <c r="M13" s="14">
        <f t="shared" si="0"/>
        <v>1187145</v>
      </c>
      <c r="N13" s="14">
        <f t="shared" si="0"/>
        <v>423908</v>
      </c>
      <c r="O13" s="14">
        <f t="shared" si="0"/>
        <v>3298</v>
      </c>
      <c r="P13" s="14">
        <f t="shared" si="0"/>
        <v>1198312</v>
      </c>
      <c r="Q13" s="14">
        <f t="shared" si="0"/>
        <v>429411</v>
      </c>
    </row>
    <row r="14" spans="1:30">
      <c r="B14" t="s">
        <v>80</v>
      </c>
      <c r="C14">
        <f>SUM(C13:E13)</f>
        <v>1458374</v>
      </c>
      <c r="F14">
        <f>SUM(F13:H13)</f>
        <v>1497000</v>
      </c>
      <c r="G14" s="2">
        <f>F14/C14-1</f>
        <v>2.6485661428412799E-2</v>
      </c>
      <c r="I14">
        <f>SUM(I13:K13)</f>
        <v>1548175</v>
      </c>
      <c r="J14" s="2">
        <f>I14/F14-1</f>
        <v>3.4185036740147057E-2</v>
      </c>
      <c r="L14">
        <f>SUM(L13:N13)</f>
        <v>1615596</v>
      </c>
      <c r="M14" s="2">
        <f>L14/I14-1</f>
        <v>4.3548694430539214E-2</v>
      </c>
      <c r="O14">
        <f>SUM(O13:Q13)</f>
        <v>1631021</v>
      </c>
      <c r="P14" s="2">
        <f>O14/L14-1</f>
        <v>9.5475601573660196E-3</v>
      </c>
      <c r="R14" s="2">
        <f>O14/C14-1</f>
        <v>0.11838321308525801</v>
      </c>
      <c r="AA14" s="1"/>
      <c r="AD14" s="1"/>
    </row>
    <row r="15" spans="1:30">
      <c r="B15" t="s">
        <v>81</v>
      </c>
      <c r="C15">
        <f>SUM(C5:E11)</f>
        <v>437421</v>
      </c>
      <c r="F15">
        <f>SUM(F5:H11)</f>
        <v>454715</v>
      </c>
      <c r="G15" s="2">
        <f>F15/C15-1</f>
        <v>3.9536281980060428E-2</v>
      </c>
      <c r="I15">
        <f>SUM(I5:K11)</f>
        <v>474829</v>
      </c>
      <c r="J15" s="2">
        <f>I15/F15-1</f>
        <v>4.4234300605874077E-2</v>
      </c>
      <c r="L15">
        <f>SUM(L5:N11)</f>
        <v>504581</v>
      </c>
      <c r="M15" s="2">
        <f>L15/I15-1</f>
        <v>6.2658346478416505E-2</v>
      </c>
      <c r="O15">
        <f>SUM(O5:Q11)</f>
        <v>520833</v>
      </c>
      <c r="P15" s="2">
        <f>O15/L15-1</f>
        <v>3.2208902039513987E-2</v>
      </c>
      <c r="R15" s="2">
        <f>O15/C15-1</f>
        <v>0.19069043324394586</v>
      </c>
      <c r="AA15" s="1"/>
      <c r="AD15" s="1"/>
    </row>
    <row r="16" spans="1:30">
      <c r="C16" s="4">
        <f>C15/C14</f>
        <v>0.29993746460098714</v>
      </c>
      <c r="D16" s="4"/>
      <c r="E16" s="4"/>
      <c r="F16" s="4">
        <f>F15/F14</f>
        <v>0.30375083500333999</v>
      </c>
      <c r="G16" s="4"/>
      <c r="H16" s="4"/>
      <c r="I16" s="4">
        <f>I15/I14</f>
        <v>0.30670240767355111</v>
      </c>
      <c r="J16" s="4"/>
      <c r="K16" s="4"/>
      <c r="L16" s="4">
        <f>L15/L14</f>
        <v>0.31231879752116248</v>
      </c>
      <c r="M16" s="4"/>
      <c r="N16" s="4"/>
      <c r="O16" s="4">
        <f>O15/O14</f>
        <v>0.31932942616925225</v>
      </c>
      <c r="P16" s="4"/>
      <c r="Q16" s="4"/>
      <c r="AA16" s="1"/>
      <c r="AD16" s="1"/>
    </row>
    <row r="17" spans="2:42">
      <c r="B17" t="s">
        <v>24</v>
      </c>
      <c r="C17">
        <f>SUM(C12:E12)</f>
        <v>1020953</v>
      </c>
      <c r="O17">
        <f>SUM(O12:Q12)</f>
        <v>1110188</v>
      </c>
      <c r="R17" s="2">
        <f>O17/C17-1</f>
        <v>8.7403631704887408E-2</v>
      </c>
      <c r="AA17" s="1"/>
      <c r="AD17" s="1"/>
    </row>
    <row r="18" spans="2:42">
      <c r="R18" s="2"/>
      <c r="AA18" s="1"/>
      <c r="AD18" s="1"/>
    </row>
    <row r="19" spans="2:42">
      <c r="B19" s="42" t="s">
        <v>48</v>
      </c>
      <c r="C19" s="40">
        <v>1619028</v>
      </c>
      <c r="F19" s="40">
        <v>1668227</v>
      </c>
      <c r="Z19" s="2"/>
    </row>
    <row r="20" spans="2:42">
      <c r="B20" s="42" t="s">
        <v>46</v>
      </c>
      <c r="C20" s="4">
        <f>C14/C19</f>
        <v>0.90077132699372708</v>
      </c>
      <c r="D20" s="6"/>
      <c r="E20" s="6"/>
      <c r="F20" s="4">
        <f>F14/F19</f>
        <v>0.8973598916694191</v>
      </c>
      <c r="Z20" s="2"/>
    </row>
    <row r="21" spans="2:42">
      <c r="Z21" s="2"/>
    </row>
    <row r="22" spans="2:42">
      <c r="B22" s="42" t="s">
        <v>44</v>
      </c>
      <c r="C22" s="44">
        <v>1601368</v>
      </c>
      <c r="D22" s="46"/>
      <c r="E22" s="46"/>
      <c r="F22" s="44">
        <v>1650014</v>
      </c>
      <c r="G22" s="46"/>
      <c r="H22" s="46"/>
      <c r="I22" s="45">
        <v>1715913</v>
      </c>
      <c r="U22" s="4"/>
      <c r="W22" s="4"/>
      <c r="Z22" s="2"/>
    </row>
    <row r="23" spans="2:42">
      <c r="B23" s="42" t="s">
        <v>45</v>
      </c>
      <c r="C23" s="4">
        <f>C14/C22</f>
        <v>0.91070509714194359</v>
      </c>
      <c r="D23" s="4"/>
      <c r="E23" s="4"/>
      <c r="F23" s="4">
        <f>F14/F22</f>
        <v>0.90726502926641839</v>
      </c>
      <c r="G23" s="4"/>
      <c r="H23" s="4"/>
      <c r="I23" s="4">
        <f>I14/I22</f>
        <v>0.90224562667221475</v>
      </c>
      <c r="U23" s="4"/>
      <c r="W23" s="4"/>
      <c r="Z23" s="2"/>
    </row>
    <row r="24" spans="2:42">
      <c r="U24" s="4"/>
      <c r="W24" s="4"/>
      <c r="Z24" s="2"/>
    </row>
    <row r="29" spans="2:42">
      <c r="AJ29" t="s">
        <v>90</v>
      </c>
      <c r="AK29" t="s">
        <v>18</v>
      </c>
      <c r="AL29" t="s">
        <v>31</v>
      </c>
    </row>
    <row r="30" spans="2:42">
      <c r="K30" t="s">
        <v>86</v>
      </c>
      <c r="L30" t="s">
        <v>76</v>
      </c>
      <c r="AH30" t="s">
        <v>1</v>
      </c>
      <c r="AI30" t="s">
        <v>75</v>
      </c>
      <c r="AJ30" s="53"/>
      <c r="AK30" s="53"/>
      <c r="AN30" s="53"/>
      <c r="AO30" s="53"/>
      <c r="AP30" s="53"/>
    </row>
    <row r="31" spans="2:42">
      <c r="I31" t="s">
        <v>87</v>
      </c>
      <c r="J31" t="s">
        <v>75</v>
      </c>
      <c r="AI31" s="52" t="s">
        <v>84</v>
      </c>
      <c r="AJ31" s="53">
        <f>SUM($D$13)</f>
        <v>1088821</v>
      </c>
      <c r="AK31" s="53">
        <f>SUM($E$13)</f>
        <v>361394</v>
      </c>
      <c r="AL31" s="59">
        <f>SUM(AJ31:AK31)</f>
        <v>1450215</v>
      </c>
      <c r="AN31" s="53"/>
      <c r="AO31" s="53"/>
      <c r="AP31" s="53"/>
    </row>
    <row r="32" spans="2:42">
      <c r="J32">
        <v>2009</v>
      </c>
      <c r="K32" s="2">
        <f>(SUM($C$5:$E$9))/(SUM($C$13:$E$13))</f>
        <v>0.14770010984836537</v>
      </c>
      <c r="L32" s="2">
        <f>(SUM($C$10:$E$11)/SUM($C$13:$E$13))</f>
        <v>0.15223735475262176</v>
      </c>
      <c r="M32" s="5">
        <f>SUM(K32:L32)</f>
        <v>0.29993746460098714</v>
      </c>
      <c r="AI32" s="52" t="s">
        <v>85</v>
      </c>
      <c r="AJ32" s="53">
        <f>$P$13</f>
        <v>1198312</v>
      </c>
      <c r="AK32" s="53">
        <f>$Q$13</f>
        <v>429411</v>
      </c>
      <c r="AL32" s="59">
        <f>SUM(AJ32:AK32)</f>
        <v>1627723</v>
      </c>
      <c r="AN32" s="53"/>
      <c r="AO32" s="53"/>
      <c r="AP32" s="53"/>
    </row>
    <row r="33" spans="9:42">
      <c r="J33">
        <v>2013</v>
      </c>
      <c r="K33" s="2">
        <f>(SUM($O$5:$Q$9))/(SUM($O$13:$Q$13))</f>
        <v>0.16465207989351455</v>
      </c>
      <c r="L33" s="2">
        <f>(SUM($O$10:$Q$11)/SUM($O$13:$Q$13))</f>
        <v>0.1546773462757377</v>
      </c>
      <c r="M33" s="5">
        <f>SUM(K33:L33)</f>
        <v>0.31932942616925225</v>
      </c>
      <c r="AI33" t="s">
        <v>75</v>
      </c>
      <c r="AJ33" s="53"/>
      <c r="AK33" s="53"/>
      <c r="AN33" s="53"/>
      <c r="AO33" s="53"/>
      <c r="AP33" s="53"/>
    </row>
    <row r="34" spans="9:42" ht="56">
      <c r="J34" t="s">
        <v>75</v>
      </c>
      <c r="AH34" s="49" t="s">
        <v>82</v>
      </c>
      <c r="AI34" t="s">
        <v>75</v>
      </c>
      <c r="AJ34" s="53"/>
      <c r="AK34" s="53"/>
      <c r="AN34" s="53"/>
      <c r="AO34" s="53"/>
      <c r="AP34" s="53"/>
    </row>
    <row r="35" spans="9:42">
      <c r="I35" t="s">
        <v>90</v>
      </c>
      <c r="J35" t="s">
        <v>75</v>
      </c>
      <c r="AI35" s="52" t="s">
        <v>84</v>
      </c>
      <c r="AJ35" s="53">
        <f>SUM($D$5:$D$11)</f>
        <v>358659</v>
      </c>
      <c r="AK35" s="53">
        <f>SUM($E$5:$E$11)</f>
        <v>75630</v>
      </c>
      <c r="AL35" s="59">
        <f>SUM(AJ35:AK35)</f>
        <v>434289</v>
      </c>
      <c r="AM35" s="4">
        <f>AL35/AL31</f>
        <v>0.29946525170405769</v>
      </c>
      <c r="AN35" s="53"/>
      <c r="AO35" s="53"/>
      <c r="AP35" s="53"/>
    </row>
    <row r="36" spans="9:42">
      <c r="J36">
        <v>2009</v>
      </c>
      <c r="K36" s="2">
        <f>(SUM($D$5:$D$9))/($D$13)</f>
        <v>0.16312598673243811</v>
      </c>
      <c r="L36" s="2">
        <f>(SUM($D$10:$D$11)/($D$13))</f>
        <v>0.16627526471293261</v>
      </c>
      <c r="M36" s="5">
        <f>SUM(K36:L36)</f>
        <v>0.32940125144537069</v>
      </c>
      <c r="AI36" s="52" t="s">
        <v>85</v>
      </c>
      <c r="AJ36" s="53">
        <f>SUM($P$5:$P$11)</f>
        <v>425252</v>
      </c>
      <c r="AK36" s="53">
        <f>SUM($Q$5:$Q$11)</f>
        <v>94867</v>
      </c>
      <c r="AL36" s="59">
        <f>SUM(AJ36:AK36)</f>
        <v>520119</v>
      </c>
      <c r="AM36" s="4">
        <f>AL36/AL32</f>
        <v>0.3195377837629621</v>
      </c>
      <c r="AN36" s="53"/>
      <c r="AO36" s="53"/>
      <c r="AP36" s="53"/>
    </row>
    <row r="37" spans="9:42">
      <c r="J37">
        <v>2013</v>
      </c>
      <c r="K37" s="2">
        <f>(SUM($P$5:$P$9))/($P$13)</f>
        <v>0.18692627629532207</v>
      </c>
      <c r="L37" s="2">
        <f>(SUM($P$10:$P$11)/($P$13))</f>
        <v>0.16794958241259372</v>
      </c>
      <c r="M37" s="5">
        <f>SUM(K37:L37)</f>
        <v>0.35487585870791583</v>
      </c>
      <c r="AI37" t="s">
        <v>75</v>
      </c>
      <c r="AJ37" s="53"/>
      <c r="AK37" s="53"/>
      <c r="AL37" s="59"/>
      <c r="AM37" s="2">
        <f>AL36/AL35-1</f>
        <v>0.19763337316855822</v>
      </c>
      <c r="AN37" s="53"/>
      <c r="AO37" s="53"/>
      <c r="AP37" s="53"/>
    </row>
    <row r="38" spans="9:42" ht="42">
      <c r="J38" t="s">
        <v>75</v>
      </c>
      <c r="AH38" s="49" t="s">
        <v>83</v>
      </c>
      <c r="AI38" t="s">
        <v>75</v>
      </c>
    </row>
    <row r="39" spans="9:42">
      <c r="I39" t="s">
        <v>18</v>
      </c>
      <c r="J39" t="s">
        <v>75</v>
      </c>
      <c r="AI39" s="52" t="s">
        <v>84</v>
      </c>
      <c r="AJ39" s="53">
        <f>D12</f>
        <v>730162</v>
      </c>
      <c r="AK39" s="53">
        <f>E12</f>
        <v>285764</v>
      </c>
      <c r="AL39" s="59">
        <f>SUM(AJ39:AK39)</f>
        <v>1015926</v>
      </c>
      <c r="AN39" s="53"/>
      <c r="AO39" s="53"/>
      <c r="AP39" s="53"/>
    </row>
    <row r="40" spans="9:42">
      <c r="J40">
        <v>2009</v>
      </c>
      <c r="K40" s="2">
        <f>(SUM($E$5:$E$9))/($E$13)</f>
        <v>9.9644709098656872E-2</v>
      </c>
      <c r="L40" s="2">
        <f>(SUM($E$10:$E$11)/($E$13))</f>
        <v>0.1096282727438751</v>
      </c>
      <c r="M40" s="5">
        <f>SUM(K40:L40)</f>
        <v>0.20927298184253196</v>
      </c>
      <c r="AI40" s="52" t="s">
        <v>85</v>
      </c>
      <c r="AJ40" s="53">
        <f>P12</f>
        <v>773060</v>
      </c>
      <c r="AK40" s="53">
        <f>Q12</f>
        <v>334544</v>
      </c>
      <c r="AL40" s="59">
        <f>SUM(AJ40:AK40)</f>
        <v>1107604</v>
      </c>
      <c r="AM40" s="2">
        <f>AL40/AL39-1</f>
        <v>9.0240824626990568E-2</v>
      </c>
      <c r="AN40" s="53"/>
      <c r="AO40" s="53"/>
      <c r="AP40" s="53"/>
    </row>
    <row r="41" spans="9:42">
      <c r="J41">
        <v>2013</v>
      </c>
      <c r="K41" s="2">
        <f>(SUM($Q$5:$Q$9))/($Q$13)</f>
        <v>0.1028641557854829</v>
      </c>
      <c r="L41" s="2">
        <f>(SUM($Q$10:$Q$11)/($Q$13))</f>
        <v>0.11805938832493812</v>
      </c>
      <c r="M41" s="5">
        <f>SUM(K41:L41)</f>
        <v>0.22092354411042103</v>
      </c>
      <c r="AI41" t="s">
        <v>75</v>
      </c>
      <c r="AL41" s="59"/>
    </row>
    <row r="42" spans="9:42" ht="84">
      <c r="J42" t="s">
        <v>75</v>
      </c>
      <c r="M42" s="59"/>
      <c r="AH42" s="49" t="s">
        <v>79</v>
      </c>
      <c r="AI42" t="s">
        <v>75</v>
      </c>
    </row>
    <row r="43" spans="9:42">
      <c r="M43" s="59"/>
      <c r="AI43" s="52" t="s">
        <v>84</v>
      </c>
      <c r="AJ43" s="53">
        <f>SUM($D$5:$D$9)</f>
        <v>177615</v>
      </c>
      <c r="AK43" s="53">
        <f>SUM($E$5:$E$9)</f>
        <v>36011</v>
      </c>
      <c r="AL43" s="59">
        <f>SUM(AJ43:AK43)</f>
        <v>213626</v>
      </c>
    </row>
    <row r="44" spans="9:42">
      <c r="K44" s="2"/>
      <c r="L44" s="2"/>
      <c r="AI44" s="52" t="s">
        <v>85</v>
      </c>
      <c r="AJ44" s="53">
        <f>SUM($P$5:$P$9)</f>
        <v>223996</v>
      </c>
      <c r="AK44" s="53">
        <f>SUM($Q$5:$Q$9)</f>
        <v>44171</v>
      </c>
      <c r="AL44" s="59">
        <f>SUM(AJ44:AK44)</f>
        <v>268167</v>
      </c>
    </row>
    <row r="45" spans="9:42">
      <c r="K45" s="2"/>
      <c r="L45" s="2"/>
      <c r="AI45" t="s">
        <v>75</v>
      </c>
    </row>
    <row r="46" spans="9:42">
      <c r="M46" s="59"/>
    </row>
    <row r="47" spans="9:42">
      <c r="M47" s="59"/>
      <c r="AJ47" t="s">
        <v>18</v>
      </c>
      <c r="AK47" t="s">
        <v>90</v>
      </c>
    </row>
    <row r="48" spans="9:42">
      <c r="K48" s="2"/>
      <c r="L48" s="2"/>
      <c r="AH48" t="s">
        <v>1</v>
      </c>
      <c r="AI48" t="s">
        <v>75</v>
      </c>
    </row>
    <row r="49" spans="9:38">
      <c r="K49" s="2"/>
      <c r="L49" s="2"/>
      <c r="AI49" s="52" t="s">
        <v>84</v>
      </c>
      <c r="AJ49" s="2">
        <f>AJ31/AL31</f>
        <v>0.75079970900866422</v>
      </c>
      <c r="AK49" s="2">
        <f>AK31/AL31</f>
        <v>0.24920029099133575</v>
      </c>
      <c r="AL49" s="60">
        <f>SUM(AJ49:AK49)</f>
        <v>1</v>
      </c>
    </row>
    <row r="50" spans="9:38">
      <c r="AI50" s="52" t="s">
        <v>85</v>
      </c>
      <c r="AJ50" s="2">
        <f>AJ32/AL32</f>
        <v>0.7361891427472611</v>
      </c>
      <c r="AK50" s="2">
        <f>AK32/AL32</f>
        <v>0.26381085725273895</v>
      </c>
      <c r="AL50" s="60">
        <f>SUM(AJ50:AK50)</f>
        <v>1</v>
      </c>
    </row>
    <row r="51" spans="9:38">
      <c r="K51" t="s">
        <v>6</v>
      </c>
      <c r="L51" t="s">
        <v>33</v>
      </c>
      <c r="M51" t="s">
        <v>4</v>
      </c>
      <c r="N51" t="s">
        <v>3</v>
      </c>
      <c r="O51" t="s">
        <v>32</v>
      </c>
      <c r="P51" t="s">
        <v>76</v>
      </c>
      <c r="Q51" t="s">
        <v>88</v>
      </c>
      <c r="AI51" t="s">
        <v>75</v>
      </c>
      <c r="AL51" s="60"/>
    </row>
    <row r="52" spans="9:38">
      <c r="I52" t="s">
        <v>87</v>
      </c>
      <c r="J52" t="s">
        <v>75</v>
      </c>
      <c r="AH52" t="s">
        <v>78</v>
      </c>
      <c r="AI52" t="s">
        <v>75</v>
      </c>
      <c r="AL52" s="60"/>
    </row>
    <row r="53" spans="9:38">
      <c r="J53">
        <v>2009</v>
      </c>
      <c r="K53" s="2">
        <f>(SUM($C$7:$E$7))/(SUM($C$5:$E$11))</f>
        <v>0.14299724978910477</v>
      </c>
      <c r="L53" s="2">
        <f>(SUM($C$9:$E$9)/SUM($C$5:$E$11))</f>
        <v>3.544182835300546E-2</v>
      </c>
      <c r="M53" s="2">
        <f>(SUM($C$8:$E$8)/SUM($C$5:$E$11))</f>
        <v>0.10152004590543207</v>
      </c>
      <c r="N53" s="2">
        <f>(SUM($C$6:$E$6)/SUM($C$5:$E$11))</f>
        <v>9.1285054901342182E-3</v>
      </c>
      <c r="O53" s="2">
        <f>(SUM($C$5:$E$5)/SUM($C$5:$E$11))</f>
        <v>0.20334871896868234</v>
      </c>
      <c r="P53" s="2">
        <f>(SUM($C$10:$E$11)/SUM($C$5:$E$11))</f>
        <v>0.50756365149364113</v>
      </c>
      <c r="Q53" s="5">
        <f>SUM(K53:P53)</f>
        <v>1</v>
      </c>
      <c r="AI53" s="52" t="s">
        <v>84</v>
      </c>
      <c r="AJ53" s="2">
        <f>AJ35/AL35</f>
        <v>0.82585329124154649</v>
      </c>
      <c r="AK53" s="2">
        <f>AK35/AL35</f>
        <v>0.17414670875845348</v>
      </c>
      <c r="AL53" s="60">
        <f>SUM(AJ53:AK53)</f>
        <v>1</v>
      </c>
    </row>
    <row r="54" spans="9:38">
      <c r="J54">
        <v>2013</v>
      </c>
      <c r="K54" s="2">
        <f>(SUM($O$7:$Q$7))/(SUM($O$5:$Q$11))</f>
        <v>0.14873673519151051</v>
      </c>
      <c r="L54" s="2">
        <f>(SUM($O$9:$Q$9)/SUM($O$5:$Q$11))</f>
        <v>3.5671702829889809E-2</v>
      </c>
      <c r="M54" s="2">
        <f>(SUM($O$8:$Q$8)/SUM($O$5:$Q$11))</f>
        <v>0.11091463098536383</v>
      </c>
      <c r="N54" s="2">
        <f>(SUM($O$6:$Q$6)/SUM($O$5:$Q$11))</f>
        <v>1.0688646840733979E-2</v>
      </c>
      <c r="O54" s="2">
        <f>(SUM($O$5:$Q$5)/SUM($O$5:$Q$11))</f>
        <v>0.20960653414818187</v>
      </c>
      <c r="P54" s="2">
        <f>(SUM($O$10:$Q$11)/SUM($O$5:$Q$11))</f>
        <v>0.48438175000431999</v>
      </c>
      <c r="Q54" s="5">
        <f>SUM(K54:P54)</f>
        <v>1</v>
      </c>
      <c r="AI54" s="52" t="s">
        <v>85</v>
      </c>
      <c r="AJ54" s="2">
        <f>AJ36/AL36</f>
        <v>0.81760520188649133</v>
      </c>
      <c r="AK54" s="2">
        <f>AK36/AL36</f>
        <v>0.18239479811350864</v>
      </c>
      <c r="AL54" s="60">
        <f>SUM(AJ54:AK54)</f>
        <v>1</v>
      </c>
    </row>
    <row r="55" spans="9:38">
      <c r="J55" t="s">
        <v>75</v>
      </c>
      <c r="AI55" t="s">
        <v>75</v>
      </c>
      <c r="AL55" s="60"/>
    </row>
    <row r="56" spans="9:38">
      <c r="I56" t="s">
        <v>90</v>
      </c>
      <c r="J56" t="s">
        <v>75</v>
      </c>
      <c r="AH56" t="s">
        <v>77</v>
      </c>
      <c r="AI56" t="s">
        <v>75</v>
      </c>
      <c r="AL56" s="60"/>
    </row>
    <row r="57" spans="9:38">
      <c r="J57">
        <v>2009</v>
      </c>
      <c r="K57" s="2">
        <f>(SUM($D$7))/(SUM($D$5:$D$11))</f>
        <v>0.1484975979969832</v>
      </c>
      <c r="L57" s="2">
        <f>(SUM($D$9)/SUM($D$5:$D$11))</f>
        <v>3.7676455909373525E-2</v>
      </c>
      <c r="M57" s="2">
        <f>(SUM($D$8)/SUM($D$5:$D$11))</f>
        <v>8.2094691615155341E-2</v>
      </c>
      <c r="N57" s="2">
        <f>(SUM($D$6)/SUM($D$5:$D$11))</f>
        <v>8.6544600860427312E-3</v>
      </c>
      <c r="O57" s="2">
        <f>(SUM($D$5)/SUM($D$5:$D$11))</f>
        <v>0.21829648775020283</v>
      </c>
      <c r="P57" s="2">
        <f>(SUM($D$10:$D$11)/SUM($D$5:$D$11))</f>
        <v>0.50478030664224238</v>
      </c>
      <c r="Q57" s="5">
        <f>SUM(K57:P57)</f>
        <v>1</v>
      </c>
      <c r="AI57" s="52" t="s">
        <v>84</v>
      </c>
      <c r="AJ57" s="2">
        <f>AJ39/AL39</f>
        <v>0.71871573323253857</v>
      </c>
      <c r="AK57" s="2">
        <f>AK39/AL39</f>
        <v>0.28128426676746143</v>
      </c>
      <c r="AL57" s="60">
        <f>SUM(AJ57:AK57)</f>
        <v>1</v>
      </c>
    </row>
    <row r="58" spans="9:38">
      <c r="J58">
        <v>2013</v>
      </c>
      <c r="K58" s="2">
        <f>(SUM($P$7))/(SUM($P$5:$P$11))</f>
        <v>0.15712095416364885</v>
      </c>
      <c r="L58" s="2">
        <f>(SUM($P$9)/SUM($P$5:$P$11))</f>
        <v>3.8591235314589939E-2</v>
      </c>
      <c r="M58" s="2">
        <f>(SUM($P$8)/SUM($P$5:$P$11))</f>
        <v>9.3812609934815119E-2</v>
      </c>
      <c r="N58" s="2">
        <f>(SUM($P$6)/SUM($P$5:$P$11))</f>
        <v>1.0257447348866085E-2</v>
      </c>
      <c r="O58" s="2">
        <f>(SUM($P$5)/SUM($P$5:$P$11))</f>
        <v>0.22695484089434029</v>
      </c>
      <c r="P58" s="2">
        <f>(SUM($P$10:$P$11)/SUM($P$5:$P$11))</f>
        <v>0.47326291234373974</v>
      </c>
      <c r="Q58" s="5">
        <f>SUM(K58:P58)</f>
        <v>1</v>
      </c>
      <c r="AI58" s="52" t="s">
        <v>85</v>
      </c>
      <c r="AJ58" s="2">
        <f>AJ40/AL40</f>
        <v>0.69795703157446165</v>
      </c>
      <c r="AK58" s="2">
        <f>AK40/AL40</f>
        <v>0.30204296842553835</v>
      </c>
      <c r="AL58" s="60">
        <f>SUM(AJ58:AK58)</f>
        <v>1</v>
      </c>
    </row>
    <row r="59" spans="9:38">
      <c r="J59" t="s">
        <v>75</v>
      </c>
    </row>
    <row r="60" spans="9:38">
      <c r="I60" t="s">
        <v>18</v>
      </c>
      <c r="J60" t="s">
        <v>75</v>
      </c>
      <c r="AH60" t="s">
        <v>77</v>
      </c>
      <c r="AI60" t="s">
        <v>75</v>
      </c>
      <c r="AL60" s="60"/>
    </row>
    <row r="61" spans="9:38">
      <c r="J61">
        <v>2009</v>
      </c>
      <c r="K61" s="2">
        <f>(SUM($E$7))/(SUM($E$5:$E$11))</f>
        <v>0.1139230464101547</v>
      </c>
      <c r="L61" s="2">
        <f>(SUM($E$9)/SUM($E$5:$E$11))</f>
        <v>2.528097315879942E-2</v>
      </c>
      <c r="M61" s="2">
        <f>(SUM($E$8)/SUM($E$5:$E$11))</f>
        <v>0.19377231257437524</v>
      </c>
      <c r="N61" s="2">
        <f>(SUM($E$6)/SUM($E$5:$E$11))</f>
        <v>1.1331482216051831E-2</v>
      </c>
      <c r="O61" s="2">
        <f>(SUM($E$5)/SUM($E$5:$E$11))</f>
        <v>0.13183921724183525</v>
      </c>
      <c r="P61" s="2">
        <f>(SUM($E$10:$E$11)/SUM($E$5:$E$11))</f>
        <v>0.52385296839878359</v>
      </c>
      <c r="Q61" s="5">
        <f>SUM(K61:P61)</f>
        <v>1</v>
      </c>
      <c r="AI61" s="52" t="s">
        <v>84</v>
      </c>
      <c r="AJ61" s="2">
        <f>AJ43/AL43</f>
        <v>0.83142969488732643</v>
      </c>
      <c r="AK61" s="2">
        <f>AK43/AL43</f>
        <v>0.16857030511267354</v>
      </c>
      <c r="AL61" s="60">
        <f>SUM(AJ61:AK61)</f>
        <v>1</v>
      </c>
    </row>
    <row r="62" spans="9:38">
      <c r="J62">
        <v>2013</v>
      </c>
      <c r="K62" s="2">
        <f>(SUM($Q$7))/(SUM($Q$5:$Q$11))</f>
        <v>0.11099750176562978</v>
      </c>
      <c r="L62" s="2">
        <f>(SUM($Q$9)/SUM($Q$5:$Q$11))</f>
        <v>2.2536814698472598E-2</v>
      </c>
      <c r="M62" s="2">
        <f>(SUM($Q$8)/SUM($Q$5:$Q$11))</f>
        <v>0.18698809912825323</v>
      </c>
      <c r="N62" s="2">
        <f>(SUM($Q$6)/SUM($Q$5:$Q$11))</f>
        <v>1.2638746877207037E-2</v>
      </c>
      <c r="O62" s="2">
        <f>(SUM($Q$5)/SUM($Q$5:$Q$11))</f>
        <v>0.13244858591501787</v>
      </c>
      <c r="P62" s="2">
        <f>(SUM($Q$10:$Q$11)/SUM($Q$5:$Q$11))</f>
        <v>0.53439025161541953</v>
      </c>
      <c r="Q62" s="5">
        <f>SUM(K62:P62)</f>
        <v>1</v>
      </c>
      <c r="AI62" s="52" t="s">
        <v>85</v>
      </c>
      <c r="AJ62" s="2">
        <f>AJ44/AL44</f>
        <v>0.83528547509574258</v>
      </c>
      <c r="AK62" s="2">
        <f>AK44/AL44</f>
        <v>0.16471452490425742</v>
      </c>
      <c r="AL62" s="60">
        <f>SUM(AJ62:AK62)</f>
        <v>1</v>
      </c>
    </row>
    <row r="63" spans="9:38">
      <c r="J63" t="s">
        <v>75</v>
      </c>
    </row>
    <row r="67" spans="9:47">
      <c r="K67" t="s">
        <v>6</v>
      </c>
      <c r="L67" t="s">
        <v>33</v>
      </c>
      <c r="M67" t="s">
        <v>4</v>
      </c>
      <c r="N67" t="s">
        <v>3</v>
      </c>
      <c r="O67" t="s">
        <v>32</v>
      </c>
      <c r="P67" t="s">
        <v>76</v>
      </c>
    </row>
    <row r="68" spans="9:47">
      <c r="I68" t="s">
        <v>87</v>
      </c>
      <c r="J68" t="s">
        <v>75</v>
      </c>
    </row>
    <row r="69" spans="9:47">
      <c r="J69">
        <v>2009</v>
      </c>
      <c r="K69" s="53">
        <f>(SUM($C$7:$E$7))</f>
        <v>62550</v>
      </c>
      <c r="L69" s="53">
        <f>(SUM($C$9:$E$9))</f>
        <v>15503</v>
      </c>
      <c r="M69" s="53">
        <f>(SUM($C$8:$E$8))</f>
        <v>44407</v>
      </c>
      <c r="N69" s="53">
        <f>(SUM($C$6:$E$6))</f>
        <v>3993</v>
      </c>
      <c r="O69" s="53">
        <f>(SUM($C$5:$E$5))</f>
        <v>88949</v>
      </c>
      <c r="P69" s="53">
        <f>(SUM($C$10:$E$11))</f>
        <v>222019</v>
      </c>
    </row>
    <row r="70" spans="9:47">
      <c r="J70">
        <v>2013</v>
      </c>
      <c r="K70" s="53">
        <f>(SUM($O$7:$Q$7))</f>
        <v>77467</v>
      </c>
      <c r="L70" s="53">
        <f>(SUM($O$9:$Q$9))</f>
        <v>18579</v>
      </c>
      <c r="M70" s="53">
        <f>(SUM($O$8:$Q$8))</f>
        <v>57768</v>
      </c>
      <c r="N70" s="53">
        <f>(SUM($O$6:$Q$6))</f>
        <v>5567</v>
      </c>
      <c r="O70" s="53">
        <f>(SUM($O$5:$Q$5))</f>
        <v>109170</v>
      </c>
      <c r="P70" s="53">
        <f>(SUM($O$10:$Q$11))</f>
        <v>252282</v>
      </c>
    </row>
    <row r="71" spans="9:47">
      <c r="J71" t="s">
        <v>75</v>
      </c>
      <c r="AO71" t="s">
        <v>90</v>
      </c>
      <c r="AP71" t="s">
        <v>18</v>
      </c>
      <c r="AT71" t="s">
        <v>90</v>
      </c>
      <c r="AU71" t="s">
        <v>18</v>
      </c>
    </row>
    <row r="72" spans="9:47">
      <c r="I72" t="s">
        <v>90</v>
      </c>
      <c r="J72" t="s">
        <v>75</v>
      </c>
      <c r="AM72" t="s">
        <v>6</v>
      </c>
      <c r="AN72" t="s">
        <v>75</v>
      </c>
      <c r="AO72" s="53"/>
      <c r="AP72" s="53"/>
      <c r="AR72" t="s">
        <v>4</v>
      </c>
      <c r="AS72" t="s">
        <v>75</v>
      </c>
    </row>
    <row r="73" spans="9:47">
      <c r="J73">
        <v>2009</v>
      </c>
      <c r="K73" s="53">
        <f>(SUM($D$7))</f>
        <v>53260</v>
      </c>
      <c r="L73" s="53">
        <f>(SUM($D$9))</f>
        <v>13513</v>
      </c>
      <c r="M73" s="53">
        <f>(SUM($D$8))</f>
        <v>29444</v>
      </c>
      <c r="N73" s="53">
        <f>(SUM($D$6))</f>
        <v>3104</v>
      </c>
      <c r="O73" s="53">
        <f>(SUM($D$5))</f>
        <v>78294</v>
      </c>
      <c r="P73" s="53">
        <f>(SUM($D$10:$D$11))</f>
        <v>181044</v>
      </c>
      <c r="AN73" s="52" t="s">
        <v>84</v>
      </c>
      <c r="AO73" s="2">
        <f>$D$7/SUM($D$7:$E$7)</f>
        <v>0.8607537655957076</v>
      </c>
      <c r="AP73" s="2">
        <f>1-AO73</f>
        <v>0.1392462344042924</v>
      </c>
      <c r="AS73" s="52" t="s">
        <v>84</v>
      </c>
      <c r="AT73" s="2">
        <f>$D$8/SUM($D$8:$E$8)</f>
        <v>0.66767953921857637</v>
      </c>
      <c r="AU73" s="2">
        <f>1-AT73</f>
        <v>0.33232046078142363</v>
      </c>
    </row>
    <row r="74" spans="9:47">
      <c r="J74">
        <v>2013</v>
      </c>
      <c r="K74" s="53">
        <f>(SUM($P$7))</f>
        <v>66816</v>
      </c>
      <c r="L74" s="53">
        <f>(SUM($P$9))</f>
        <v>16411</v>
      </c>
      <c r="M74" s="53">
        <f>(SUM($P$8))</f>
        <v>39894</v>
      </c>
      <c r="N74" s="53">
        <f>(SUM($P$6))</f>
        <v>4362</v>
      </c>
      <c r="O74" s="53">
        <f>(SUM($P$5))</f>
        <v>96513</v>
      </c>
      <c r="P74" s="53">
        <f>(SUM($P$10:$P$11))</f>
        <v>201256</v>
      </c>
      <c r="AN74" s="52" t="s">
        <v>85</v>
      </c>
      <c r="AO74" s="2">
        <f>$P$7/SUM($P$7:$Q$7)</f>
        <v>0.86385850593437286</v>
      </c>
      <c r="AP74" s="2">
        <f>1-AO74</f>
        <v>0.13614149406562714</v>
      </c>
      <c r="AS74" s="52" t="s">
        <v>85</v>
      </c>
      <c r="AT74" s="2">
        <f>$P$8/SUM($P$8:$Q$8)</f>
        <v>0.69220758940190519</v>
      </c>
      <c r="AU74" s="2">
        <f>1-AT74</f>
        <v>0.30779241059809481</v>
      </c>
    </row>
    <row r="75" spans="9:47">
      <c r="J75" t="s">
        <v>75</v>
      </c>
      <c r="AN75" t="s">
        <v>75</v>
      </c>
      <c r="AO75" s="53"/>
      <c r="AP75" s="53"/>
    </row>
    <row r="76" spans="9:47">
      <c r="I76" t="s">
        <v>18</v>
      </c>
      <c r="J76" t="s">
        <v>75</v>
      </c>
      <c r="AM76" t="s">
        <v>4</v>
      </c>
      <c r="AN76" t="s">
        <v>75</v>
      </c>
      <c r="AR76" t="s">
        <v>3</v>
      </c>
      <c r="AS76" t="s">
        <v>75</v>
      </c>
      <c r="AT76" s="53"/>
      <c r="AU76" s="53"/>
    </row>
    <row r="77" spans="9:47">
      <c r="J77">
        <v>2009</v>
      </c>
      <c r="K77" s="53">
        <f>(SUM($E$7))</f>
        <v>8616</v>
      </c>
      <c r="L77" s="53">
        <f>(SUM($E$9))</f>
        <v>1912</v>
      </c>
      <c r="M77" s="53">
        <f>(SUM($E$8))</f>
        <v>14655</v>
      </c>
      <c r="N77" s="53">
        <f>(SUM($E$6))</f>
        <v>857</v>
      </c>
      <c r="O77" s="53">
        <f>(SUM($E$5))</f>
        <v>9971</v>
      </c>
      <c r="P77" s="53">
        <f>(SUM($E$10:$E$11))</f>
        <v>39619</v>
      </c>
      <c r="AN77" s="52" t="s">
        <v>84</v>
      </c>
      <c r="AO77" s="2">
        <f>$D$8/SUM($D$8:$E$8)</f>
        <v>0.66767953921857637</v>
      </c>
      <c r="AP77" s="2">
        <f>1-AO77</f>
        <v>0.33232046078142363</v>
      </c>
      <c r="AS77" s="52" t="s">
        <v>84</v>
      </c>
      <c r="AT77" s="2">
        <f>$D$6/SUM($D$6:$E$6)</f>
        <v>0.78364049482453924</v>
      </c>
      <c r="AU77" s="2">
        <f>1-AT77</f>
        <v>0.21635950517546076</v>
      </c>
    </row>
    <row r="78" spans="9:47">
      <c r="J78">
        <v>2013</v>
      </c>
      <c r="K78" s="53">
        <f>(SUM($Q$7))</f>
        <v>10530</v>
      </c>
      <c r="L78" s="53">
        <f>(SUM($Q$9))</f>
        <v>2138</v>
      </c>
      <c r="M78" s="53">
        <f>(SUM($Q$8))</f>
        <v>17739</v>
      </c>
      <c r="N78" s="53">
        <f>(SUM($Q$6))</f>
        <v>1199</v>
      </c>
      <c r="O78" s="53">
        <f>(SUM($Q$5))</f>
        <v>12565</v>
      </c>
      <c r="P78" s="53">
        <f>(SUM($Q$10:$Q$11))</f>
        <v>50696</v>
      </c>
      <c r="AN78" s="52" t="s">
        <v>85</v>
      </c>
      <c r="AO78" s="2">
        <f>$P$8/SUM($P$8:$Q$8)</f>
        <v>0.69220758940190519</v>
      </c>
      <c r="AP78" s="2">
        <f>1-AO78</f>
        <v>0.30779241059809481</v>
      </c>
      <c r="AS78" s="52" t="s">
        <v>85</v>
      </c>
      <c r="AT78" s="2">
        <f>$P$6/SUM($P$6:$Q$6)</f>
        <v>0.78439129652940121</v>
      </c>
      <c r="AU78" s="2">
        <f>1-AT78</f>
        <v>0.21560870347059879</v>
      </c>
    </row>
    <row r="80" spans="9:47">
      <c r="AM80" t="s">
        <v>33</v>
      </c>
      <c r="AN80" t="s">
        <v>75</v>
      </c>
      <c r="AO80" s="53"/>
      <c r="AP80" s="53"/>
      <c r="AR80" t="s">
        <v>76</v>
      </c>
      <c r="AS80" t="s">
        <v>75</v>
      </c>
    </row>
    <row r="81" spans="39:47">
      <c r="AN81" s="52" t="s">
        <v>84</v>
      </c>
      <c r="AO81" s="2">
        <f>$D$9/SUM($D$9:$E$9)</f>
        <v>0.87604538087520256</v>
      </c>
      <c r="AP81" s="2">
        <f>1-AO81</f>
        <v>0.12395461912479744</v>
      </c>
      <c r="AS81" s="52" t="s">
        <v>84</v>
      </c>
      <c r="AT81" s="2">
        <f>SUM($D$10:$D$11)/SUM($D$10:$E$11)</f>
        <v>0.82045472054671609</v>
      </c>
      <c r="AU81" s="2">
        <f>1-AT81</f>
        <v>0.17954527945328391</v>
      </c>
    </row>
    <row r="82" spans="39:47">
      <c r="AN82" s="52" t="s">
        <v>85</v>
      </c>
      <c r="AO82" s="2">
        <f>$P$9/SUM($P$9:$Q$9)</f>
        <v>0.88473772171006526</v>
      </c>
      <c r="AP82" s="2">
        <f>1-AO82</f>
        <v>0.11526227828993474</v>
      </c>
      <c r="AS82" s="52" t="s">
        <v>85</v>
      </c>
      <c r="AT82" s="2">
        <f>SUM($P$10:$P$11)/SUM($P$10:$Q$11)</f>
        <v>0.79878707055312126</v>
      </c>
      <c r="AU82" s="2">
        <f>1-AT82</f>
        <v>0.20121292944687874</v>
      </c>
    </row>
    <row r="83" spans="39:47">
      <c r="AN83" t="s">
        <v>75</v>
      </c>
      <c r="AO83" s="53"/>
      <c r="AP83" s="53"/>
    </row>
    <row r="84" spans="39:47">
      <c r="AM84" t="s">
        <v>3</v>
      </c>
      <c r="AN84" t="s">
        <v>75</v>
      </c>
      <c r="AO84" s="53"/>
      <c r="AP84" s="53"/>
      <c r="AR84" t="s">
        <v>6</v>
      </c>
      <c r="AS84" t="s">
        <v>75</v>
      </c>
      <c r="AT84" s="53"/>
      <c r="AU84" s="53"/>
    </row>
    <row r="85" spans="39:47">
      <c r="AN85" s="52" t="s">
        <v>84</v>
      </c>
      <c r="AO85" s="2">
        <f>$D$6/SUM($D$6:$E$6)</f>
        <v>0.78364049482453924</v>
      </c>
      <c r="AP85" s="2">
        <f>1-AO85</f>
        <v>0.21635950517546076</v>
      </c>
      <c r="AS85" s="52" t="s">
        <v>84</v>
      </c>
      <c r="AT85" s="2">
        <f>$D$7/SUM($D$7:$E$7)</f>
        <v>0.8607537655957076</v>
      </c>
      <c r="AU85" s="2">
        <f>1-AT85</f>
        <v>0.1392462344042924</v>
      </c>
    </row>
    <row r="86" spans="39:47">
      <c r="AN86" s="52" t="s">
        <v>85</v>
      </c>
      <c r="AO86" s="2">
        <f>$P$6/SUM($P$6:$Q$6)</f>
        <v>0.78439129652940121</v>
      </c>
      <c r="AP86" s="2">
        <f>1-AO86</f>
        <v>0.21560870347059879</v>
      </c>
      <c r="AS86" s="52" t="s">
        <v>85</v>
      </c>
      <c r="AT86" s="2">
        <f>$P$7/SUM($P$7:$Q$7)</f>
        <v>0.86385850593437286</v>
      </c>
      <c r="AU86" s="2">
        <f>1-AT86</f>
        <v>0.13614149406562714</v>
      </c>
    </row>
    <row r="87" spans="39:47">
      <c r="AN87" t="s">
        <v>75</v>
      </c>
      <c r="AO87" s="53"/>
      <c r="AP87" s="53"/>
    </row>
    <row r="88" spans="39:47">
      <c r="AM88" t="s">
        <v>32</v>
      </c>
      <c r="AN88" t="s">
        <v>75</v>
      </c>
      <c r="AR88" t="s">
        <v>33</v>
      </c>
      <c r="AS88" t="s">
        <v>75</v>
      </c>
      <c r="AT88" s="53"/>
      <c r="AU88" s="53"/>
    </row>
    <row r="89" spans="39:47">
      <c r="AN89" s="52" t="s">
        <v>84</v>
      </c>
      <c r="AO89" s="2">
        <f>$D$5/SUM($D$5:$E$5)</f>
        <v>0.88703336543363731</v>
      </c>
      <c r="AP89" s="2">
        <f>1-AO89</f>
        <v>0.11296663456636269</v>
      </c>
      <c r="AS89" s="52" t="s">
        <v>84</v>
      </c>
      <c r="AT89" s="2">
        <f>$D$9/SUM($D$9:$E$9)</f>
        <v>0.87604538087520256</v>
      </c>
      <c r="AU89" s="2">
        <f>1-AT89</f>
        <v>0.12395461912479744</v>
      </c>
    </row>
    <row r="90" spans="39:47">
      <c r="AN90" s="52" t="s">
        <v>85</v>
      </c>
      <c r="AO90" s="2">
        <f>$P$5/SUM($P$5:$Q$5)</f>
        <v>0.88480720218559195</v>
      </c>
      <c r="AP90" s="2">
        <f>1-AO90</f>
        <v>0.11519279781440805</v>
      </c>
      <c r="AS90" s="52" t="s">
        <v>85</v>
      </c>
      <c r="AT90" s="2">
        <f>$P$9/SUM($P$9:$Q$9)</f>
        <v>0.88473772171006526</v>
      </c>
      <c r="AU90" s="2">
        <f>1-AT90</f>
        <v>0.11526227828993474</v>
      </c>
    </row>
    <row r="92" spans="39:47">
      <c r="AM92" t="s">
        <v>76</v>
      </c>
      <c r="AN92" t="s">
        <v>75</v>
      </c>
      <c r="AR92" t="s">
        <v>32</v>
      </c>
      <c r="AS92" t="s">
        <v>75</v>
      </c>
    </row>
    <row r="93" spans="39:47">
      <c r="AN93" s="52" t="s">
        <v>84</v>
      </c>
      <c r="AO93" s="2">
        <f>SUM($D$10:$D$11)/SUM($D$10:$E$11)</f>
        <v>0.82045472054671609</v>
      </c>
      <c r="AP93" s="2">
        <f>1-AO93</f>
        <v>0.17954527945328391</v>
      </c>
      <c r="AS93" s="52" t="s">
        <v>84</v>
      </c>
      <c r="AT93" s="2">
        <f>$D$5/SUM($D$5:$E$5)</f>
        <v>0.88703336543363731</v>
      </c>
      <c r="AU93" s="2">
        <f>1-AT93</f>
        <v>0.11296663456636269</v>
      </c>
    </row>
    <row r="94" spans="39:47">
      <c r="AN94" s="52" t="s">
        <v>85</v>
      </c>
      <c r="AO94" s="2">
        <f>SUM(P10:P11)/SUM(P10:Q11)</f>
        <v>0.79878707055312126</v>
      </c>
      <c r="AP94" s="2">
        <f>1-AO94</f>
        <v>0.20121292944687874</v>
      </c>
      <c r="AS94" s="52" t="s">
        <v>85</v>
      </c>
      <c r="AT94" s="2">
        <f>$P$5/SUM($P$5:$Q$5)</f>
        <v>0.88480720218559195</v>
      </c>
      <c r="AU94" s="2">
        <f>1-AT94</f>
        <v>0.11519279781440805</v>
      </c>
    </row>
    <row r="95" spans="39:47">
      <c r="AN95" s="61" t="s">
        <v>75</v>
      </c>
      <c r="AS95" s="61" t="s">
        <v>75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workbookViewId="0">
      <selection activeCell="V6" sqref="V6"/>
    </sheetView>
  </sheetViews>
  <sheetFormatPr baseColWidth="10" defaultColWidth="8.83203125" defaultRowHeight="14" x14ac:dyDescent="0"/>
  <cols>
    <col min="2" max="2" width="19.5" customWidth="1"/>
  </cols>
  <sheetData>
    <row r="3" spans="2:8" ht="15.75" customHeight="1">
      <c r="D3" t="s">
        <v>12</v>
      </c>
    </row>
    <row r="4" spans="2:8">
      <c r="D4">
        <v>2013</v>
      </c>
    </row>
    <row r="5" spans="2:8">
      <c r="B5" t="s">
        <v>20</v>
      </c>
    </row>
    <row r="6" spans="2:8">
      <c r="B6" t="s">
        <v>21</v>
      </c>
      <c r="C6" t="s">
        <v>11</v>
      </c>
      <c r="D6">
        <v>109170</v>
      </c>
      <c r="G6" t="s">
        <v>53</v>
      </c>
      <c r="H6" t="s">
        <v>55</v>
      </c>
    </row>
    <row r="7" spans="2:8">
      <c r="B7" t="s">
        <v>22</v>
      </c>
      <c r="C7" t="s">
        <v>11</v>
      </c>
      <c r="D7">
        <v>5567</v>
      </c>
      <c r="F7" t="s">
        <v>0</v>
      </c>
      <c r="G7" s="2">
        <f>SUM(D6:D10)/D14</f>
        <v>0.16465207989351455</v>
      </c>
      <c r="H7" s="2">
        <f>D20/D21</f>
        <v>0.1852502205673624</v>
      </c>
    </row>
    <row r="8" spans="2:8">
      <c r="B8" t="s">
        <v>6</v>
      </c>
      <c r="C8" t="s">
        <v>11</v>
      </c>
      <c r="D8">
        <v>77467</v>
      </c>
      <c r="F8" t="s">
        <v>52</v>
      </c>
      <c r="G8" s="2">
        <f>SUM(D11:D12)/D14</f>
        <v>0.1546773462757377</v>
      </c>
      <c r="H8" s="2"/>
    </row>
    <row r="9" spans="2:8">
      <c r="B9" t="s">
        <v>23</v>
      </c>
      <c r="C9" t="s">
        <v>11</v>
      </c>
      <c r="D9">
        <v>57768</v>
      </c>
      <c r="F9" t="s">
        <v>49</v>
      </c>
      <c r="G9" s="2">
        <f>D13/D14</f>
        <v>0.68067057383074769</v>
      </c>
      <c r="H9" s="2">
        <f>D19/D21</f>
        <v>0.8147497794326376</v>
      </c>
    </row>
    <row r="10" spans="2:8">
      <c r="B10" t="s">
        <v>5</v>
      </c>
      <c r="C10" t="s">
        <v>11</v>
      </c>
      <c r="D10">
        <v>18579</v>
      </c>
      <c r="G10">
        <f>SUM(G7:G9)</f>
        <v>1</v>
      </c>
      <c r="H10">
        <f>SUM(H7:H9)</f>
        <v>1</v>
      </c>
    </row>
    <row r="11" spans="2:8">
      <c r="B11" s="17" t="s">
        <v>25</v>
      </c>
      <c r="C11" s="17" t="s">
        <v>11</v>
      </c>
      <c r="D11" s="17">
        <v>99734</v>
      </c>
    </row>
    <row r="12" spans="2:8">
      <c r="B12" s="17" t="s">
        <v>26</v>
      </c>
      <c r="C12" s="17" t="s">
        <v>11</v>
      </c>
      <c r="D12" s="17">
        <v>152548</v>
      </c>
    </row>
    <row r="13" spans="2:8">
      <c r="B13" t="s">
        <v>24</v>
      </c>
      <c r="C13" t="s">
        <v>11</v>
      </c>
      <c r="D13">
        <v>1110188</v>
      </c>
    </row>
    <row r="14" spans="2:8">
      <c r="B14" s="13" t="s">
        <v>19</v>
      </c>
      <c r="C14" s="13"/>
      <c r="D14" s="13">
        <f>SUM(D6:D13)</f>
        <v>1631021</v>
      </c>
    </row>
    <row r="18" spans="2:4">
      <c r="B18" t="s">
        <v>50</v>
      </c>
    </row>
    <row r="19" spans="2:4">
      <c r="B19" t="s">
        <v>51</v>
      </c>
      <c r="C19" t="s">
        <v>11</v>
      </c>
      <c r="D19">
        <v>1328874</v>
      </c>
    </row>
    <row r="20" spans="2:4">
      <c r="B20" t="s">
        <v>0</v>
      </c>
      <c r="C20" t="s">
        <v>11</v>
      </c>
      <c r="D20">
        <v>302147</v>
      </c>
    </row>
    <row r="21" spans="2:4">
      <c r="B21" s="13" t="s">
        <v>19</v>
      </c>
      <c r="C21" s="13"/>
      <c r="D21" s="13">
        <f>SUM(D19:D20)</f>
        <v>1631021</v>
      </c>
    </row>
    <row r="28" spans="2:4">
      <c r="B28" t="s">
        <v>54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8"/>
  <sheetViews>
    <sheetView workbookViewId="0">
      <selection activeCell="B12" sqref="B12"/>
    </sheetView>
  </sheetViews>
  <sheetFormatPr baseColWidth="10" defaultColWidth="8.83203125" defaultRowHeight="14" x14ac:dyDescent="0"/>
  <cols>
    <col min="6" max="6" width="12" bestFit="1" customWidth="1"/>
  </cols>
  <sheetData>
    <row r="3" spans="2:14">
      <c r="B3" s="62" t="s">
        <v>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4">
      <c r="B4" s="31"/>
      <c r="C4" s="31"/>
      <c r="D4" s="31"/>
      <c r="E4" s="64" t="s">
        <v>37</v>
      </c>
      <c r="F4" s="64"/>
      <c r="G4" s="64"/>
      <c r="H4" s="64"/>
      <c r="I4" s="64"/>
      <c r="J4" s="64"/>
      <c r="K4" s="64"/>
      <c r="L4" s="64"/>
      <c r="M4" s="21"/>
    </row>
    <row r="5" spans="2:14" ht="41">
      <c r="B5" s="32" t="s">
        <v>30</v>
      </c>
      <c r="C5" s="23" t="s">
        <v>38</v>
      </c>
      <c r="D5" s="33"/>
      <c r="E5" s="23" t="s">
        <v>31</v>
      </c>
      <c r="F5" s="34" t="s">
        <v>32</v>
      </c>
      <c r="G5" s="34" t="s">
        <v>40</v>
      </c>
      <c r="H5" s="34" t="s">
        <v>4</v>
      </c>
      <c r="I5" s="34" t="s">
        <v>42</v>
      </c>
      <c r="J5" s="23" t="s">
        <v>34</v>
      </c>
      <c r="K5" s="34" t="s">
        <v>35</v>
      </c>
      <c r="L5" s="23" t="s">
        <v>6</v>
      </c>
      <c r="M5" s="34" t="s">
        <v>36</v>
      </c>
      <c r="N5" s="39" t="s">
        <v>0</v>
      </c>
    </row>
    <row r="6" spans="2:14">
      <c r="B6" s="25">
        <v>2008</v>
      </c>
      <c r="C6" s="35">
        <v>906625</v>
      </c>
      <c r="D6" s="36"/>
      <c r="E6" s="35">
        <v>249449</v>
      </c>
      <c r="F6" s="35">
        <v>58719</v>
      </c>
      <c r="G6" s="35">
        <v>1755</v>
      </c>
      <c r="H6" s="35">
        <v>13841</v>
      </c>
      <c r="I6" s="35">
        <v>7284</v>
      </c>
      <c r="J6" s="35">
        <v>71682</v>
      </c>
      <c r="K6" s="35">
        <v>83247</v>
      </c>
      <c r="L6" s="35">
        <v>12921</v>
      </c>
      <c r="M6" s="35">
        <v>657176</v>
      </c>
      <c r="N6" s="40">
        <f>SUM(F6,G6,H6,I6,L6)</f>
        <v>94520</v>
      </c>
    </row>
    <row r="7" spans="2:14">
      <c r="B7" s="25">
        <v>2009</v>
      </c>
      <c r="C7" s="35">
        <v>927600</v>
      </c>
      <c r="D7" s="36"/>
      <c r="E7" s="35">
        <v>254693</v>
      </c>
      <c r="F7" s="35">
        <v>60915</v>
      </c>
      <c r="G7" s="35">
        <v>1768</v>
      </c>
      <c r="H7" s="35">
        <v>13865</v>
      </c>
      <c r="I7" s="35">
        <v>7451</v>
      </c>
      <c r="J7" s="35">
        <v>73164</v>
      </c>
      <c r="K7" s="35">
        <v>84780</v>
      </c>
      <c r="L7" s="35">
        <v>12750</v>
      </c>
      <c r="M7" s="35">
        <v>672907</v>
      </c>
      <c r="N7" s="40">
        <f t="shared" ref="N7:N8" si="0">SUM(F7,G7,H7,I7,L7)</f>
        <v>96749</v>
      </c>
    </row>
    <row r="8" spans="2:14">
      <c r="B8" s="28">
        <v>2010</v>
      </c>
      <c r="C8" s="37">
        <v>954891</v>
      </c>
      <c r="D8" s="38"/>
      <c r="E8" s="37">
        <v>264283</v>
      </c>
      <c r="F8" s="37">
        <v>63587</v>
      </c>
      <c r="G8" s="37">
        <v>1889</v>
      </c>
      <c r="H8" s="37">
        <v>14554</v>
      </c>
      <c r="I8" s="37">
        <v>7598</v>
      </c>
      <c r="J8" s="37">
        <v>75336</v>
      </c>
      <c r="K8" s="37">
        <v>87626</v>
      </c>
      <c r="L8" s="37">
        <v>13693</v>
      </c>
      <c r="M8" s="37">
        <v>690608</v>
      </c>
      <c r="N8" s="40">
        <f t="shared" si="0"/>
        <v>101321</v>
      </c>
    </row>
    <row r="9" spans="2:14">
      <c r="F9" s="4">
        <f>F6/N6</f>
        <v>0.6212336013542108</v>
      </c>
      <c r="G9" s="2">
        <f>G6/N6</f>
        <v>1.8567498942022854E-2</v>
      </c>
      <c r="H9" s="2">
        <f>H6/N6</f>
        <v>0.14643461701227253</v>
      </c>
      <c r="I9" s="2">
        <f>I6/N6</f>
        <v>7.7063055438002542E-2</v>
      </c>
      <c r="L9" s="2">
        <f>L6/N6</f>
        <v>0.13670122725349132</v>
      </c>
      <c r="N9" s="4">
        <f>N6/C6</f>
        <v>0.10425479112091549</v>
      </c>
    </row>
    <row r="10" spans="2:14">
      <c r="F10" s="4">
        <f>F7/N7</f>
        <v>0.62961891078977561</v>
      </c>
      <c r="G10" s="2">
        <f>G7/N7</f>
        <v>1.8274090688275849E-2</v>
      </c>
      <c r="H10" s="2">
        <f>H7/N7</f>
        <v>0.14330897476976506</v>
      </c>
      <c r="I10" s="2">
        <f>I7/N7</f>
        <v>7.7013715904040353E-2</v>
      </c>
      <c r="L10" s="4">
        <f>L7/N7</f>
        <v>0.13178430784814313</v>
      </c>
      <c r="N10" s="4">
        <f>N7/C7</f>
        <v>0.10430034497628288</v>
      </c>
    </row>
    <row r="11" spans="2:14">
      <c r="F11" s="4">
        <f>F8/N8</f>
        <v>0.62757967252593239</v>
      </c>
      <c r="G11" s="2">
        <f>G8/N8</f>
        <v>1.8643716504969356E-2</v>
      </c>
      <c r="H11" s="2">
        <f>H8/N8</f>
        <v>0.14364248280218317</v>
      </c>
      <c r="I11" s="2">
        <f>I8/N8</f>
        <v>7.4989390156038727E-2</v>
      </c>
      <c r="L11" s="4">
        <f>L8/N8</f>
        <v>0.13514473801087631</v>
      </c>
      <c r="N11" s="4">
        <f>N8/C8</f>
        <v>0.10610739864549985</v>
      </c>
    </row>
    <row r="15" spans="2:14">
      <c r="B15" s="65" t="s">
        <v>43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4">
      <c r="B16" s="66"/>
      <c r="C16" s="66"/>
      <c r="D16" s="66"/>
      <c r="E16" s="64" t="s">
        <v>37</v>
      </c>
      <c r="F16" s="64"/>
      <c r="G16" s="64"/>
      <c r="H16" s="64"/>
      <c r="I16" s="64"/>
      <c r="J16" s="64"/>
      <c r="K16" s="64"/>
      <c r="L16" s="64"/>
      <c r="M16" s="21"/>
    </row>
    <row r="17" spans="2:14" ht="41">
      <c r="B17" s="32" t="s">
        <v>30</v>
      </c>
      <c r="C17" s="23" t="s">
        <v>38</v>
      </c>
      <c r="D17" s="41"/>
      <c r="E17" s="23" t="s">
        <v>31</v>
      </c>
      <c r="F17" s="34" t="s">
        <v>32</v>
      </c>
      <c r="G17" s="34" t="s">
        <v>40</v>
      </c>
      <c r="H17" s="34" t="s">
        <v>4</v>
      </c>
      <c r="I17" s="34" t="s">
        <v>33</v>
      </c>
      <c r="J17" s="23" t="s">
        <v>34</v>
      </c>
      <c r="K17" s="34" t="s">
        <v>35</v>
      </c>
      <c r="L17" s="23" t="s">
        <v>6</v>
      </c>
      <c r="M17" s="34" t="s">
        <v>36</v>
      </c>
      <c r="N17" s="39" t="s">
        <v>0</v>
      </c>
    </row>
    <row r="18" spans="2:14">
      <c r="B18" s="25">
        <v>2008</v>
      </c>
      <c r="C18" s="35">
        <v>673788</v>
      </c>
      <c r="D18" s="35"/>
      <c r="E18" s="35">
        <v>246719</v>
      </c>
      <c r="F18" s="35">
        <v>42153</v>
      </c>
      <c r="G18" s="35">
        <v>2559</v>
      </c>
      <c r="H18" s="35">
        <v>40922</v>
      </c>
      <c r="I18" s="35">
        <v>10368</v>
      </c>
      <c r="J18" s="35">
        <v>21307</v>
      </c>
      <c r="K18" s="35">
        <v>72423</v>
      </c>
      <c r="L18" s="35">
        <v>56987</v>
      </c>
      <c r="M18" s="35">
        <v>427069</v>
      </c>
      <c r="N18" s="40">
        <f>SUM(F18,G18,H18,I18,L18)</f>
        <v>152989</v>
      </c>
    </row>
    <row r="19" spans="2:14">
      <c r="B19" s="25">
        <v>2009</v>
      </c>
      <c r="C19" s="35">
        <v>691428</v>
      </c>
      <c r="D19" s="35"/>
      <c r="E19" s="35">
        <v>250742</v>
      </c>
      <c r="F19" s="35">
        <v>43811</v>
      </c>
      <c r="G19" s="35">
        <v>2774</v>
      </c>
      <c r="H19" s="35">
        <v>40839</v>
      </c>
      <c r="I19" s="35">
        <v>10491</v>
      </c>
      <c r="J19" s="35">
        <v>21579</v>
      </c>
      <c r="K19" s="35">
        <v>73398</v>
      </c>
      <c r="L19" s="35">
        <v>57850</v>
      </c>
      <c r="M19" s="35">
        <v>440686</v>
      </c>
      <c r="N19" s="40">
        <f t="shared" ref="N19:N20" si="1">SUM(F19,G19,H19,I19,L19)</f>
        <v>155765</v>
      </c>
    </row>
    <row r="20" spans="2:14">
      <c r="B20" s="28">
        <v>2010</v>
      </c>
      <c r="C20" s="37">
        <v>713336</v>
      </c>
      <c r="D20" s="37"/>
      <c r="E20" s="37">
        <v>261091</v>
      </c>
      <c r="F20" s="37">
        <v>46428</v>
      </c>
      <c r="G20" s="37">
        <v>2913</v>
      </c>
      <c r="H20" s="37">
        <v>42385</v>
      </c>
      <c r="I20" s="37">
        <v>10804</v>
      </c>
      <c r="J20" s="37">
        <v>22410</v>
      </c>
      <c r="K20" s="37">
        <v>75445</v>
      </c>
      <c r="L20" s="37">
        <v>60706</v>
      </c>
      <c r="M20" s="37">
        <v>452245</v>
      </c>
      <c r="N20" s="40">
        <f t="shared" si="1"/>
        <v>163236</v>
      </c>
    </row>
    <row r="21" spans="2:14">
      <c r="F21" s="4">
        <f>F18/N18</f>
        <v>0.27552961324016761</v>
      </c>
      <c r="G21" s="2">
        <f>G18/N18</f>
        <v>1.6726692768761153E-2</v>
      </c>
      <c r="H21" s="2">
        <f>H18/N18</f>
        <v>0.26748328311185771</v>
      </c>
      <c r="I21" s="2">
        <f>I18/N18</f>
        <v>6.7769578204968983E-2</v>
      </c>
      <c r="L21" s="2">
        <f>L18/N18</f>
        <v>0.37249083267424454</v>
      </c>
      <c r="N21" s="4">
        <f>N18/C18</f>
        <v>0.22705806574174667</v>
      </c>
    </row>
    <row r="22" spans="2:14">
      <c r="F22" s="4">
        <f>F19/N19</f>
        <v>0.28126344172310852</v>
      </c>
      <c r="G22" s="2">
        <f>G19/N19</f>
        <v>1.7808878759670015E-2</v>
      </c>
      <c r="H22" s="2">
        <f>H19/N19</f>
        <v>0.26218341732738421</v>
      </c>
      <c r="I22" s="2">
        <f>I19/N19</f>
        <v>6.7351458928514102E-2</v>
      </c>
      <c r="L22" s="4">
        <f>L19/N19</f>
        <v>0.37139280326132312</v>
      </c>
      <c r="N22" s="4">
        <f>N19/C19</f>
        <v>0.22528014485962386</v>
      </c>
    </row>
    <row r="23" spans="2:14">
      <c r="F23" s="4">
        <f>F20/N20</f>
        <v>0.2844225538484158</v>
      </c>
      <c r="G23" s="2">
        <f>G20/N20</f>
        <v>1.7845328236418437E-2</v>
      </c>
      <c r="H23" s="2">
        <f>H20/N20</f>
        <v>0.25965473302457792</v>
      </c>
      <c r="I23" s="2">
        <f>I20/N20</f>
        <v>6.6186380455291724E-2</v>
      </c>
      <c r="L23" s="4">
        <f>L20/N20</f>
        <v>0.37189100443529616</v>
      </c>
      <c r="N23" s="4">
        <f>N20/C20</f>
        <v>0.22883465856202406</v>
      </c>
    </row>
    <row r="26" spans="2:14">
      <c r="B26" s="25">
        <v>2008</v>
      </c>
      <c r="C26" s="40">
        <f>SUM(C6,C18)</f>
        <v>1580413</v>
      </c>
    </row>
    <row r="27" spans="2:14">
      <c r="B27" s="25">
        <v>2009</v>
      </c>
      <c r="C27" s="40">
        <f t="shared" ref="C27:C28" si="2">SUM(C7,C19)</f>
        <v>1619028</v>
      </c>
    </row>
    <row r="28" spans="2:14">
      <c r="B28" s="28">
        <v>2010</v>
      </c>
      <c r="C28" s="40">
        <f t="shared" si="2"/>
        <v>1668227</v>
      </c>
    </row>
    <row r="33" spans="2:8" ht="55">
      <c r="B33" s="50" t="s">
        <v>70</v>
      </c>
      <c r="C33" s="51">
        <v>2528</v>
      </c>
      <c r="D33" s="51">
        <v>1764234</v>
      </c>
      <c r="E33" s="50">
        <v>697</v>
      </c>
    </row>
    <row r="34" spans="2:8" ht="55">
      <c r="B34" s="50" t="s">
        <v>71</v>
      </c>
      <c r="C34" s="51">
        <v>2528</v>
      </c>
      <c r="D34" s="50">
        <v>78</v>
      </c>
      <c r="E34" s="50">
        <v>0</v>
      </c>
      <c r="F34" s="4">
        <f>D34/D38</f>
        <v>4.4646127921459449E-5</v>
      </c>
    </row>
    <row r="35" spans="2:8" ht="55">
      <c r="B35" s="50" t="s">
        <v>72</v>
      </c>
      <c r="C35" s="51">
        <v>2528</v>
      </c>
      <c r="D35" s="51">
        <v>1153731</v>
      </c>
      <c r="E35" s="50">
        <v>456</v>
      </c>
      <c r="F35" s="4">
        <f>D35/D38</f>
        <v>0.66037976683273503</v>
      </c>
    </row>
    <row r="36" spans="2:8" ht="55">
      <c r="B36" s="50" t="s">
        <v>73</v>
      </c>
      <c r="C36" s="51">
        <v>2528</v>
      </c>
      <c r="D36" s="51">
        <v>456262</v>
      </c>
      <c r="E36" s="50">
        <v>180</v>
      </c>
      <c r="F36" s="4">
        <f>D36/D38</f>
        <v>0.26115809766283243</v>
      </c>
      <c r="H36" s="40"/>
    </row>
    <row r="37" spans="2:8" ht="55">
      <c r="B37" s="50" t="s">
        <v>74</v>
      </c>
      <c r="C37" s="51">
        <v>2528</v>
      </c>
      <c r="D37" s="51">
        <v>137001</v>
      </c>
      <c r="E37" s="50">
        <v>54</v>
      </c>
      <c r="F37" s="4">
        <f>D37/D38</f>
        <v>7.8417489376511093E-2</v>
      </c>
      <c r="H37" s="40"/>
    </row>
    <row r="38" spans="2:8">
      <c r="D38">
        <f>SUM(D34:D37)</f>
        <v>1747072</v>
      </c>
    </row>
  </sheetData>
  <mergeCells count="5">
    <mergeCell ref="B3:M3"/>
    <mergeCell ref="E4:L4"/>
    <mergeCell ref="B15:M15"/>
    <mergeCell ref="B16:D16"/>
    <mergeCell ref="E16:L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Y36"/>
  <sheetViews>
    <sheetView topLeftCell="B1" workbookViewId="0">
      <selection activeCell="E37" sqref="E37"/>
    </sheetView>
  </sheetViews>
  <sheetFormatPr baseColWidth="10" defaultColWidth="8.83203125" defaultRowHeight="14" x14ac:dyDescent="0"/>
  <cols>
    <col min="21" max="21" width="22" customWidth="1"/>
  </cols>
  <sheetData>
    <row r="5" spans="2:25">
      <c r="B5" s="1"/>
      <c r="C5" s="1"/>
      <c r="S5" s="1"/>
      <c r="T5" s="1"/>
      <c r="U5" s="1"/>
      <c r="V5" s="1"/>
    </row>
    <row r="6" spans="2:25" ht="15" customHeight="1">
      <c r="B6" s="1"/>
      <c r="C6" s="1"/>
      <c r="D6" s="1" t="s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5">
      <c r="B7" s="1"/>
      <c r="C7" s="1"/>
      <c r="D7" s="1">
        <v>2009</v>
      </c>
      <c r="E7" s="1"/>
      <c r="F7" s="1"/>
      <c r="G7" s="1">
        <v>2010</v>
      </c>
      <c r="H7" s="1"/>
      <c r="I7" s="1"/>
      <c r="J7" s="1">
        <v>2011</v>
      </c>
      <c r="K7" s="1"/>
      <c r="L7" s="1"/>
      <c r="M7" s="1">
        <v>2012</v>
      </c>
      <c r="N7" s="1"/>
      <c r="O7" s="1"/>
      <c r="P7" s="1">
        <v>2013</v>
      </c>
      <c r="Q7" s="1"/>
      <c r="R7" s="1"/>
      <c r="S7" s="1"/>
      <c r="T7" s="1"/>
      <c r="U7" s="1"/>
    </row>
    <row r="8" spans="2:25">
      <c r="B8" s="1"/>
      <c r="C8" s="1"/>
      <c r="D8" s="1" t="s">
        <v>56</v>
      </c>
      <c r="E8" s="1"/>
      <c r="F8" s="1"/>
      <c r="G8" s="1" t="s">
        <v>56</v>
      </c>
      <c r="H8" s="1"/>
      <c r="I8" s="1"/>
      <c r="J8" s="1" t="s">
        <v>56</v>
      </c>
      <c r="K8" s="1"/>
      <c r="L8" s="1"/>
      <c r="M8" s="1" t="s">
        <v>56</v>
      </c>
      <c r="N8" s="1"/>
      <c r="O8" s="1"/>
      <c r="P8" s="1" t="s">
        <v>56</v>
      </c>
      <c r="Q8" s="1"/>
      <c r="R8" s="1"/>
    </row>
    <row r="9" spans="2:25">
      <c r="B9" s="1" t="s">
        <v>11</v>
      </c>
      <c r="C9" t="s">
        <v>20</v>
      </c>
      <c r="E9" t="s">
        <v>14</v>
      </c>
      <c r="F9" t="s">
        <v>15</v>
      </c>
      <c r="H9" t="s">
        <v>14</v>
      </c>
      <c r="I9" t="s">
        <v>15</v>
      </c>
      <c r="K9" t="s">
        <v>14</v>
      </c>
      <c r="L9" t="s">
        <v>15</v>
      </c>
      <c r="N9" t="s">
        <v>14</v>
      </c>
      <c r="O9" t="s">
        <v>15</v>
      </c>
      <c r="Q9" t="s">
        <v>14</v>
      </c>
      <c r="R9" t="s">
        <v>15</v>
      </c>
      <c r="S9" s="1"/>
      <c r="T9" s="1"/>
      <c r="U9" s="1"/>
      <c r="V9" s="1"/>
    </row>
    <row r="10" spans="2:25">
      <c r="B10" s="1"/>
      <c r="C10" t="s">
        <v>21</v>
      </c>
      <c r="D10" s="1">
        <v>7618</v>
      </c>
      <c r="E10" s="1">
        <v>47381</v>
      </c>
      <c r="F10" s="1">
        <v>33950</v>
      </c>
      <c r="G10" s="1">
        <v>7440</v>
      </c>
      <c r="H10" s="1">
        <v>49505</v>
      </c>
      <c r="I10" s="1">
        <v>36083</v>
      </c>
      <c r="J10" s="1">
        <v>6864</v>
      </c>
      <c r="K10" s="1">
        <v>52274</v>
      </c>
      <c r="L10" s="1">
        <v>37336</v>
      </c>
      <c r="M10" s="1">
        <v>7374</v>
      </c>
      <c r="N10" s="1">
        <v>56039</v>
      </c>
      <c r="O10" s="1">
        <v>40229</v>
      </c>
      <c r="P10" s="1">
        <v>7723</v>
      </c>
      <c r="Q10" s="1">
        <v>58916</v>
      </c>
      <c r="R10" s="1">
        <v>42531</v>
      </c>
      <c r="S10" s="1"/>
      <c r="T10" s="1"/>
      <c r="U10" t="s">
        <v>57</v>
      </c>
    </row>
    <row r="11" spans="2:25">
      <c r="B11" s="1"/>
      <c r="C11" t="s">
        <v>22</v>
      </c>
      <c r="D11">
        <v>231</v>
      </c>
      <c r="E11">
        <v>1443</v>
      </c>
      <c r="F11">
        <v>2319</v>
      </c>
      <c r="G11">
        <v>241</v>
      </c>
      <c r="H11">
        <v>1549</v>
      </c>
      <c r="I11">
        <v>2397</v>
      </c>
      <c r="J11">
        <v>239</v>
      </c>
      <c r="K11">
        <v>1731</v>
      </c>
      <c r="L11">
        <v>2691</v>
      </c>
      <c r="M11">
        <v>244</v>
      </c>
      <c r="N11">
        <v>1905</v>
      </c>
      <c r="O11">
        <v>3032</v>
      </c>
      <c r="P11">
        <v>252</v>
      </c>
      <c r="Q11">
        <v>2011</v>
      </c>
      <c r="R11">
        <v>3304</v>
      </c>
    </row>
    <row r="12" spans="2:25">
      <c r="B12" s="1"/>
      <c r="C12" t="s">
        <v>6</v>
      </c>
      <c r="D12">
        <v>6043</v>
      </c>
      <c r="E12">
        <v>10054</v>
      </c>
      <c r="F12">
        <v>46453</v>
      </c>
      <c r="G12">
        <v>6243</v>
      </c>
      <c r="H12">
        <v>10706</v>
      </c>
      <c r="I12">
        <v>49205</v>
      </c>
      <c r="J12">
        <v>6011</v>
      </c>
      <c r="K12">
        <v>11787</v>
      </c>
      <c r="L12">
        <v>52081</v>
      </c>
      <c r="M12">
        <v>6451</v>
      </c>
      <c r="N12">
        <v>12660</v>
      </c>
      <c r="O12">
        <v>55119</v>
      </c>
      <c r="P12">
        <v>6612</v>
      </c>
      <c r="Q12">
        <v>13354</v>
      </c>
      <c r="R12">
        <v>57501</v>
      </c>
      <c r="U12" s="1" t="s">
        <v>56</v>
      </c>
      <c r="V12" s="1" t="s">
        <v>58</v>
      </c>
      <c r="W12" s="1" t="s">
        <v>59</v>
      </c>
      <c r="X12" t="s">
        <v>60</v>
      </c>
      <c r="Y12" t="s">
        <v>60</v>
      </c>
    </row>
    <row r="13" spans="2:25">
      <c r="B13" s="1"/>
      <c r="C13" t="s">
        <v>23</v>
      </c>
      <c r="D13">
        <v>4103</v>
      </c>
      <c r="E13">
        <v>10286</v>
      </c>
      <c r="F13">
        <v>30018</v>
      </c>
      <c r="G13">
        <v>4094</v>
      </c>
      <c r="H13">
        <v>10789</v>
      </c>
      <c r="I13">
        <v>31108</v>
      </c>
      <c r="J13">
        <v>4435</v>
      </c>
      <c r="K13">
        <v>11448</v>
      </c>
      <c r="L13">
        <v>33251</v>
      </c>
      <c r="M13">
        <v>4869</v>
      </c>
      <c r="N13">
        <v>12737</v>
      </c>
      <c r="O13">
        <v>36446</v>
      </c>
      <c r="P13">
        <v>5179</v>
      </c>
      <c r="Q13">
        <v>13494</v>
      </c>
      <c r="R13">
        <v>39095</v>
      </c>
      <c r="U13" s="1"/>
      <c r="V13" s="1"/>
      <c r="W13" s="1"/>
      <c r="X13" t="s">
        <v>58</v>
      </c>
      <c r="Y13" t="s">
        <v>59</v>
      </c>
    </row>
    <row r="14" spans="2:25">
      <c r="B14" s="1"/>
      <c r="C14" t="s">
        <v>5</v>
      </c>
      <c r="D14">
        <v>1346</v>
      </c>
      <c r="E14">
        <v>5837</v>
      </c>
      <c r="F14">
        <v>8320</v>
      </c>
      <c r="G14">
        <v>1315</v>
      </c>
      <c r="H14">
        <v>5865</v>
      </c>
      <c r="I14">
        <v>8859</v>
      </c>
      <c r="J14">
        <v>1219</v>
      </c>
      <c r="K14">
        <v>6108</v>
      </c>
      <c r="L14">
        <v>9318</v>
      </c>
      <c r="M14">
        <v>1364</v>
      </c>
      <c r="N14">
        <v>6468</v>
      </c>
      <c r="O14">
        <v>9923</v>
      </c>
      <c r="P14">
        <v>1442</v>
      </c>
      <c r="Q14">
        <v>6563</v>
      </c>
      <c r="R14">
        <v>10574</v>
      </c>
      <c r="U14" t="s">
        <v>14</v>
      </c>
      <c r="V14">
        <v>4201597</v>
      </c>
      <c r="W14">
        <v>57.22</v>
      </c>
      <c r="X14">
        <v>4201597</v>
      </c>
      <c r="Y14">
        <v>57.22</v>
      </c>
    </row>
    <row r="15" spans="2:25">
      <c r="B15" s="1"/>
      <c r="C15" t="s">
        <v>25</v>
      </c>
      <c r="D15">
        <v>6169</v>
      </c>
      <c r="E15">
        <v>59616</v>
      </c>
      <c r="F15">
        <v>18026</v>
      </c>
      <c r="G15">
        <v>5928</v>
      </c>
      <c r="H15">
        <v>62319</v>
      </c>
      <c r="I15">
        <v>18734</v>
      </c>
      <c r="J15">
        <v>5473</v>
      </c>
      <c r="K15">
        <v>65741</v>
      </c>
      <c r="L15">
        <v>19756</v>
      </c>
      <c r="M15">
        <v>6034</v>
      </c>
      <c r="N15">
        <v>71873</v>
      </c>
      <c r="O15">
        <v>21853</v>
      </c>
      <c r="P15">
        <v>6201</v>
      </c>
      <c r="Q15">
        <v>71388</v>
      </c>
      <c r="R15">
        <v>22145</v>
      </c>
      <c r="U15" t="s">
        <v>15</v>
      </c>
      <c r="V15">
        <v>3141130</v>
      </c>
      <c r="W15">
        <v>42.78</v>
      </c>
      <c r="X15">
        <v>7342727</v>
      </c>
      <c r="Y15">
        <v>100</v>
      </c>
    </row>
    <row r="16" spans="2:25">
      <c r="B16" s="1"/>
      <c r="C16" t="s">
        <v>26</v>
      </c>
      <c r="D16">
        <v>11911</v>
      </c>
      <c r="E16">
        <v>65747</v>
      </c>
      <c r="F16">
        <v>60550</v>
      </c>
      <c r="G16">
        <v>12135</v>
      </c>
      <c r="H16">
        <v>68124</v>
      </c>
      <c r="I16">
        <v>62076</v>
      </c>
      <c r="J16">
        <v>11663</v>
      </c>
      <c r="K16">
        <v>70691</v>
      </c>
      <c r="L16">
        <v>64712</v>
      </c>
      <c r="M16">
        <v>12128</v>
      </c>
      <c r="N16">
        <v>72127</v>
      </c>
      <c r="O16">
        <v>65706</v>
      </c>
      <c r="P16">
        <v>12135</v>
      </c>
      <c r="Q16">
        <v>74366</v>
      </c>
      <c r="R16">
        <v>66047</v>
      </c>
    </row>
    <row r="17" spans="2:25">
      <c r="B17" s="1"/>
      <c r="C17" t="s">
        <v>24</v>
      </c>
      <c r="D17">
        <v>80087</v>
      </c>
      <c r="E17">
        <v>564675</v>
      </c>
      <c r="F17">
        <v>376191</v>
      </c>
      <c r="G17">
        <v>77627</v>
      </c>
      <c r="H17">
        <v>580347</v>
      </c>
      <c r="I17">
        <v>384311</v>
      </c>
      <c r="J17">
        <v>73982</v>
      </c>
      <c r="K17">
        <v>604266</v>
      </c>
      <c r="L17">
        <v>395098</v>
      </c>
      <c r="M17">
        <v>74456</v>
      </c>
      <c r="N17">
        <v>628729</v>
      </c>
      <c r="O17">
        <v>407830</v>
      </c>
      <c r="P17">
        <v>72547</v>
      </c>
      <c r="Q17">
        <v>630737</v>
      </c>
      <c r="R17">
        <v>406904</v>
      </c>
      <c r="U17" t="s">
        <v>61</v>
      </c>
    </row>
    <row r="18" spans="2:25">
      <c r="D18">
        <f>SUM(D10:F17)</f>
        <v>1458374</v>
      </c>
    </row>
    <row r="19" spans="2:25">
      <c r="D19">
        <f>SUM(D10:D17)</f>
        <v>117508</v>
      </c>
    </row>
    <row r="20" spans="2:25">
      <c r="D20">
        <f>D19/D18</f>
        <v>8.057466740356041E-2</v>
      </c>
      <c r="U20" s="1" t="s">
        <v>13</v>
      </c>
      <c r="V20" s="1"/>
      <c r="W20" s="1"/>
      <c r="X20" s="1"/>
      <c r="Y20" s="1"/>
    </row>
    <row r="21" spans="2:25">
      <c r="U21" s="1" t="s">
        <v>62</v>
      </c>
      <c r="V21" s="1" t="s">
        <v>58</v>
      </c>
      <c r="W21" s="1" t="s">
        <v>59</v>
      </c>
      <c r="X21" t="s">
        <v>60</v>
      </c>
      <c r="Y21" t="s">
        <v>60</v>
      </c>
    </row>
    <row r="22" spans="2:25">
      <c r="U22" s="1"/>
      <c r="V22" s="1"/>
      <c r="W22" s="1"/>
      <c r="X22" t="s">
        <v>58</v>
      </c>
      <c r="Y22" t="s">
        <v>59</v>
      </c>
    </row>
    <row r="23" spans="2:25" ht="15" thickBot="1">
      <c r="D23" t="s">
        <v>12</v>
      </c>
      <c r="U23" t="s">
        <v>14</v>
      </c>
      <c r="V23">
        <v>3988335</v>
      </c>
      <c r="W23">
        <v>57.05</v>
      </c>
      <c r="X23">
        <v>3988335</v>
      </c>
      <c r="Y23">
        <v>57.05</v>
      </c>
    </row>
    <row r="24" spans="2:25">
      <c r="D24" s="10">
        <v>2009</v>
      </c>
      <c r="E24" s="11"/>
      <c r="F24" s="12"/>
      <c r="G24">
        <v>2010</v>
      </c>
      <c r="J24">
        <v>2011</v>
      </c>
      <c r="M24">
        <v>2012</v>
      </c>
      <c r="P24" s="10">
        <v>2013</v>
      </c>
      <c r="Q24" s="11"/>
      <c r="R24" s="12"/>
      <c r="U24" t="s">
        <v>15</v>
      </c>
      <c r="V24">
        <v>3002974</v>
      </c>
      <c r="W24">
        <v>42.95</v>
      </c>
      <c r="X24">
        <v>6991309</v>
      </c>
      <c r="Y24">
        <v>100</v>
      </c>
    </row>
    <row r="25" spans="2:25">
      <c r="D25" s="7" t="s">
        <v>13</v>
      </c>
      <c r="E25" s="8"/>
      <c r="F25" s="9"/>
      <c r="G25" t="s">
        <v>13</v>
      </c>
      <c r="J25" t="s">
        <v>13</v>
      </c>
      <c r="M25" t="s">
        <v>13</v>
      </c>
      <c r="P25" s="7" t="s">
        <v>13</v>
      </c>
      <c r="Q25" s="8"/>
      <c r="R25" s="9"/>
    </row>
    <row r="26" spans="2:25">
      <c r="C26" t="s">
        <v>20</v>
      </c>
      <c r="D26" s="7"/>
      <c r="E26" s="8" t="s">
        <v>14</v>
      </c>
      <c r="F26" s="9" t="s">
        <v>15</v>
      </c>
      <c r="H26" t="s">
        <v>14</v>
      </c>
      <c r="I26" t="s">
        <v>15</v>
      </c>
      <c r="K26" t="s">
        <v>14</v>
      </c>
      <c r="L26" t="s">
        <v>15</v>
      </c>
      <c r="N26" t="s">
        <v>14</v>
      </c>
      <c r="O26" t="s">
        <v>15</v>
      </c>
      <c r="P26" s="7"/>
      <c r="Q26" s="8" t="s">
        <v>14</v>
      </c>
      <c r="R26" s="9" t="s">
        <v>15</v>
      </c>
      <c r="U26" t="s">
        <v>63</v>
      </c>
    </row>
    <row r="27" spans="2:25">
      <c r="C27" t="s">
        <v>21</v>
      </c>
      <c r="D27" s="7">
        <v>11532</v>
      </c>
      <c r="E27" s="8">
        <v>44980</v>
      </c>
      <c r="F27" s="9">
        <v>32437</v>
      </c>
      <c r="G27">
        <v>11942</v>
      </c>
      <c r="H27">
        <v>46787</v>
      </c>
      <c r="I27">
        <v>34299</v>
      </c>
      <c r="J27">
        <v>12051</v>
      </c>
      <c r="K27">
        <v>49144</v>
      </c>
      <c r="L27">
        <v>35279</v>
      </c>
      <c r="M27">
        <v>13622</v>
      </c>
      <c r="N27">
        <v>52322</v>
      </c>
      <c r="O27">
        <v>37698</v>
      </c>
      <c r="P27" s="7">
        <v>14714</v>
      </c>
      <c r="Q27" s="8">
        <v>54767</v>
      </c>
      <c r="R27" s="9">
        <v>39689</v>
      </c>
    </row>
    <row r="28" spans="2:25">
      <c r="C28" t="s">
        <v>22</v>
      </c>
      <c r="D28" s="7">
        <v>326</v>
      </c>
      <c r="E28" s="8">
        <v>1397</v>
      </c>
      <c r="F28" s="9">
        <v>2270</v>
      </c>
      <c r="G28">
        <v>363</v>
      </c>
      <c r="H28">
        <v>1490</v>
      </c>
      <c r="I28">
        <v>2334</v>
      </c>
      <c r="J28">
        <v>437</v>
      </c>
      <c r="K28">
        <v>1642</v>
      </c>
      <c r="L28">
        <v>2582</v>
      </c>
      <c r="M28">
        <v>494</v>
      </c>
      <c r="N28">
        <v>1817</v>
      </c>
      <c r="O28">
        <v>2870</v>
      </c>
      <c r="P28" s="7">
        <v>513</v>
      </c>
      <c r="Q28" s="8">
        <v>1916</v>
      </c>
      <c r="R28" s="9">
        <v>3138</v>
      </c>
    </row>
    <row r="29" spans="2:25">
      <c r="C29" t="s">
        <v>6</v>
      </c>
      <c r="D29" s="7">
        <v>7765</v>
      </c>
      <c r="E29" s="8">
        <v>9659</v>
      </c>
      <c r="F29" s="9">
        <v>45126</v>
      </c>
      <c r="G29">
        <v>8446</v>
      </c>
      <c r="H29">
        <v>10242</v>
      </c>
      <c r="I29">
        <v>47466</v>
      </c>
      <c r="J29">
        <v>8862</v>
      </c>
      <c r="K29">
        <v>11195</v>
      </c>
      <c r="L29">
        <v>49822</v>
      </c>
      <c r="M29">
        <v>9949</v>
      </c>
      <c r="N29">
        <v>11926</v>
      </c>
      <c r="O29">
        <v>52355</v>
      </c>
      <c r="P29" s="7">
        <v>10910</v>
      </c>
      <c r="Q29" s="8">
        <v>12456</v>
      </c>
      <c r="R29" s="9">
        <v>54101</v>
      </c>
    </row>
    <row r="30" spans="2:25">
      <c r="C30" t="s">
        <v>23</v>
      </c>
      <c r="D30" s="7">
        <v>5374</v>
      </c>
      <c r="E30" s="8">
        <v>9880</v>
      </c>
      <c r="F30" s="9">
        <v>29153</v>
      </c>
      <c r="G30">
        <v>5707</v>
      </c>
      <c r="H30">
        <v>10299</v>
      </c>
      <c r="I30">
        <v>29985</v>
      </c>
      <c r="J30">
        <v>6632</v>
      </c>
      <c r="K30">
        <v>10795</v>
      </c>
      <c r="L30">
        <v>31707</v>
      </c>
      <c r="M30">
        <v>7674</v>
      </c>
      <c r="N30">
        <v>11841</v>
      </c>
      <c r="O30">
        <v>34537</v>
      </c>
      <c r="P30" s="7">
        <v>8664</v>
      </c>
      <c r="Q30" s="8">
        <v>12477</v>
      </c>
      <c r="R30" s="9">
        <v>36627</v>
      </c>
    </row>
    <row r="31" spans="2:25">
      <c r="C31" t="s">
        <v>5</v>
      </c>
      <c r="D31" s="7">
        <v>1957</v>
      </c>
      <c r="E31" s="8">
        <v>5538</v>
      </c>
      <c r="F31" s="9">
        <v>8008</v>
      </c>
      <c r="G31">
        <v>2044</v>
      </c>
      <c r="H31">
        <v>5532</v>
      </c>
      <c r="I31">
        <v>8463</v>
      </c>
      <c r="J31">
        <v>2133</v>
      </c>
      <c r="K31">
        <v>5703</v>
      </c>
      <c r="L31">
        <v>8809</v>
      </c>
      <c r="M31">
        <v>2393</v>
      </c>
      <c r="N31">
        <v>5993</v>
      </c>
      <c r="O31">
        <v>9369</v>
      </c>
      <c r="P31" s="7">
        <v>2628</v>
      </c>
      <c r="Q31" s="8">
        <v>6050</v>
      </c>
      <c r="R31" s="9">
        <v>9901</v>
      </c>
    </row>
    <row r="32" spans="2:25">
      <c r="C32" s="17" t="s">
        <v>25</v>
      </c>
      <c r="D32" s="18">
        <v>9257</v>
      </c>
      <c r="E32" s="19">
        <v>57137</v>
      </c>
      <c r="F32" s="20">
        <v>17417</v>
      </c>
      <c r="G32" s="17">
        <v>9658</v>
      </c>
      <c r="H32" s="17">
        <v>59290</v>
      </c>
      <c r="I32" s="17">
        <v>18033</v>
      </c>
      <c r="J32" s="17">
        <v>9784</v>
      </c>
      <c r="K32" s="17">
        <v>62314</v>
      </c>
      <c r="L32" s="17">
        <v>18872</v>
      </c>
      <c r="M32" s="17">
        <v>11376</v>
      </c>
      <c r="N32" s="17">
        <v>67712</v>
      </c>
      <c r="O32" s="17">
        <v>20672</v>
      </c>
      <c r="P32" s="18">
        <v>11977</v>
      </c>
      <c r="Q32" s="19">
        <v>66884</v>
      </c>
      <c r="R32" s="20">
        <v>20873</v>
      </c>
    </row>
    <row r="33" spans="3:18">
      <c r="C33" s="17" t="s">
        <v>26</v>
      </c>
      <c r="D33" s="18">
        <v>16306</v>
      </c>
      <c r="E33" s="19">
        <v>63260</v>
      </c>
      <c r="F33" s="20">
        <v>58642</v>
      </c>
      <c r="G33" s="17">
        <v>17438</v>
      </c>
      <c r="H33" s="17">
        <v>65050</v>
      </c>
      <c r="I33" s="17">
        <v>59847</v>
      </c>
      <c r="J33" s="17">
        <v>18314</v>
      </c>
      <c r="K33" s="17">
        <v>66969</v>
      </c>
      <c r="L33" s="17">
        <v>61783</v>
      </c>
      <c r="M33" s="17">
        <v>19574</v>
      </c>
      <c r="N33" s="17">
        <v>68082</v>
      </c>
      <c r="O33" s="17">
        <v>62305</v>
      </c>
      <c r="P33" s="18">
        <v>20787</v>
      </c>
      <c r="Q33" s="19">
        <v>69452</v>
      </c>
      <c r="R33" s="20">
        <v>62309</v>
      </c>
    </row>
    <row r="34" spans="3:18">
      <c r="C34" t="s">
        <v>24</v>
      </c>
      <c r="D34" s="7">
        <v>108812</v>
      </c>
      <c r="E34" s="8">
        <v>545685</v>
      </c>
      <c r="F34" s="9">
        <v>366456</v>
      </c>
      <c r="G34">
        <v>112644</v>
      </c>
      <c r="H34">
        <v>557738</v>
      </c>
      <c r="I34">
        <v>371903</v>
      </c>
      <c r="J34">
        <v>119319</v>
      </c>
      <c r="K34">
        <v>575411</v>
      </c>
      <c r="L34">
        <v>378616</v>
      </c>
      <c r="M34">
        <v>128949</v>
      </c>
      <c r="N34">
        <v>594291</v>
      </c>
      <c r="O34">
        <v>387775</v>
      </c>
      <c r="P34" s="7">
        <v>135594</v>
      </c>
      <c r="Q34" s="8">
        <v>590415</v>
      </c>
      <c r="R34" s="9">
        <v>384179</v>
      </c>
    </row>
    <row r="35" spans="3:18">
      <c r="D35">
        <f>SUM(D27:F34)</f>
        <v>1458374</v>
      </c>
    </row>
    <row r="36" spans="3:18">
      <c r="D36">
        <f>SUM(D27:D34)</f>
        <v>161329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9"/>
  <sheetViews>
    <sheetView topLeftCell="A19" zoomScale="85" zoomScaleNormal="85" zoomScalePageLayoutView="85" workbookViewId="0">
      <selection activeCell="F5" sqref="F5:H5"/>
    </sheetView>
  </sheetViews>
  <sheetFormatPr baseColWidth="10" defaultColWidth="8.83203125" defaultRowHeight="14" x14ac:dyDescent="0"/>
  <cols>
    <col min="2" max="2" width="31.1640625" customWidth="1"/>
    <col min="33" max="33" width="10.5" bestFit="1" customWidth="1"/>
  </cols>
  <sheetData>
    <row r="2" spans="1:27" ht="15.75" customHeight="1" thickBot="1">
      <c r="C2" t="s">
        <v>12</v>
      </c>
    </row>
    <row r="3" spans="1:27" ht="15" customHeight="1">
      <c r="C3" s="10">
        <v>2009</v>
      </c>
      <c r="D3" s="11"/>
      <c r="E3" s="12"/>
      <c r="F3">
        <v>2010</v>
      </c>
      <c r="I3">
        <v>2011</v>
      </c>
      <c r="L3">
        <v>2012</v>
      </c>
      <c r="O3" s="10">
        <v>2013</v>
      </c>
      <c r="P3" s="11"/>
      <c r="Q3" s="12"/>
    </row>
    <row r="4" spans="1:27">
      <c r="C4" s="7" t="s">
        <v>10</v>
      </c>
      <c r="D4" s="8"/>
      <c r="E4" s="9"/>
      <c r="F4" t="s">
        <v>10</v>
      </c>
      <c r="I4" t="s">
        <v>10</v>
      </c>
      <c r="L4" t="s">
        <v>10</v>
      </c>
      <c r="O4" s="7" t="s">
        <v>10</v>
      </c>
      <c r="P4" s="8"/>
      <c r="Q4" s="9"/>
    </row>
    <row r="5" spans="1:27" ht="15" customHeight="1">
      <c r="C5" s="8" t="s">
        <v>17</v>
      </c>
      <c r="D5" s="7" t="s">
        <v>16</v>
      </c>
      <c r="E5" s="9" t="s">
        <v>18</v>
      </c>
      <c r="F5" t="s">
        <v>17</v>
      </c>
      <c r="G5" t="s">
        <v>16</v>
      </c>
      <c r="H5" t="s">
        <v>18</v>
      </c>
      <c r="I5" t="s">
        <v>17</v>
      </c>
      <c r="J5" t="s">
        <v>16</v>
      </c>
      <c r="K5" t="s">
        <v>18</v>
      </c>
      <c r="L5" t="s">
        <v>17</v>
      </c>
      <c r="M5" t="s">
        <v>16</v>
      </c>
      <c r="N5" t="s">
        <v>18</v>
      </c>
      <c r="O5" s="8" t="s">
        <v>17</v>
      </c>
      <c r="P5" s="7" t="s">
        <v>16</v>
      </c>
      <c r="Q5" s="9" t="s">
        <v>18</v>
      </c>
    </row>
    <row r="6" spans="1:27">
      <c r="A6" t="s">
        <v>11</v>
      </c>
      <c r="B6" t="s">
        <v>20</v>
      </c>
      <c r="C6" s="8"/>
      <c r="D6" s="7"/>
      <c r="E6" s="9"/>
      <c r="O6" s="8"/>
      <c r="P6" s="7"/>
      <c r="Q6" s="9"/>
    </row>
    <row r="7" spans="1:27">
      <c r="B7" t="s">
        <v>21</v>
      </c>
      <c r="C7" s="8">
        <v>684</v>
      </c>
      <c r="D7" s="7">
        <v>78294</v>
      </c>
      <c r="E7" s="9">
        <v>9971</v>
      </c>
      <c r="F7">
        <v>236</v>
      </c>
      <c r="G7">
        <v>82512</v>
      </c>
      <c r="H7">
        <v>10280</v>
      </c>
      <c r="I7">
        <v>163</v>
      </c>
      <c r="J7">
        <v>85558</v>
      </c>
      <c r="K7">
        <v>10753</v>
      </c>
      <c r="L7">
        <v>166</v>
      </c>
      <c r="M7">
        <v>91740</v>
      </c>
      <c r="N7">
        <v>11736</v>
      </c>
      <c r="O7" s="8">
        <v>92</v>
      </c>
      <c r="P7" s="7">
        <v>96513</v>
      </c>
      <c r="Q7" s="9">
        <v>12565</v>
      </c>
    </row>
    <row r="8" spans="1:27" ht="15" customHeight="1">
      <c r="B8" t="s">
        <v>22</v>
      </c>
      <c r="C8" s="8">
        <v>32</v>
      </c>
      <c r="D8" s="7">
        <v>3104</v>
      </c>
      <c r="E8" s="9">
        <v>857</v>
      </c>
      <c r="F8">
        <v>13</v>
      </c>
      <c r="G8">
        <v>3332</v>
      </c>
      <c r="H8">
        <v>842</v>
      </c>
      <c r="I8">
        <v>12</v>
      </c>
      <c r="J8">
        <v>3671</v>
      </c>
      <c r="K8">
        <v>978</v>
      </c>
      <c r="L8">
        <v>11</v>
      </c>
      <c r="M8">
        <v>4153</v>
      </c>
      <c r="N8">
        <v>1017</v>
      </c>
      <c r="O8" s="8">
        <v>6</v>
      </c>
      <c r="P8" s="7">
        <v>4362</v>
      </c>
      <c r="Q8" s="9">
        <v>1199</v>
      </c>
    </row>
    <row r="9" spans="1:27">
      <c r="B9" t="s">
        <v>6</v>
      </c>
      <c r="C9" s="8">
        <v>674</v>
      </c>
      <c r="D9" s="7">
        <v>53260</v>
      </c>
      <c r="E9" s="9">
        <v>8616</v>
      </c>
      <c r="F9">
        <v>405</v>
      </c>
      <c r="G9">
        <v>56990</v>
      </c>
      <c r="H9">
        <v>8759</v>
      </c>
      <c r="I9">
        <v>292</v>
      </c>
      <c r="J9">
        <v>60346</v>
      </c>
      <c r="K9">
        <v>9241</v>
      </c>
      <c r="L9">
        <v>138</v>
      </c>
      <c r="M9">
        <v>64365</v>
      </c>
      <c r="N9">
        <v>9727</v>
      </c>
      <c r="O9" s="8">
        <v>121</v>
      </c>
      <c r="P9" s="7">
        <v>66816</v>
      </c>
      <c r="Q9" s="9">
        <v>10530</v>
      </c>
    </row>
    <row r="10" spans="1:27">
      <c r="B10" t="s">
        <v>23</v>
      </c>
      <c r="C10" s="8">
        <v>308</v>
      </c>
      <c r="D10" s="7">
        <v>29444</v>
      </c>
      <c r="E10" s="9">
        <v>14655</v>
      </c>
      <c r="F10">
        <v>331</v>
      </c>
      <c r="G10">
        <v>31033</v>
      </c>
      <c r="H10">
        <v>14627</v>
      </c>
      <c r="I10">
        <v>165</v>
      </c>
      <c r="J10">
        <v>33650</v>
      </c>
      <c r="K10">
        <v>15319</v>
      </c>
      <c r="L10">
        <v>151</v>
      </c>
      <c r="M10">
        <v>37014</v>
      </c>
      <c r="N10">
        <v>16887</v>
      </c>
      <c r="O10" s="8">
        <v>135</v>
      </c>
      <c r="P10" s="7">
        <v>39894</v>
      </c>
      <c r="Q10" s="9">
        <v>17739</v>
      </c>
      <c r="Z10" s="2"/>
    </row>
    <row r="11" spans="1:27">
      <c r="B11" t="s">
        <v>5</v>
      </c>
      <c r="C11" s="8">
        <v>78</v>
      </c>
      <c r="D11" s="7">
        <v>13513</v>
      </c>
      <c r="E11" s="9">
        <v>1912</v>
      </c>
      <c r="F11">
        <v>73</v>
      </c>
      <c r="G11">
        <v>14131</v>
      </c>
      <c r="H11">
        <v>1835</v>
      </c>
      <c r="I11">
        <v>52</v>
      </c>
      <c r="J11">
        <v>14610</v>
      </c>
      <c r="K11">
        <v>1983</v>
      </c>
      <c r="L11">
        <v>43</v>
      </c>
      <c r="M11">
        <v>15631</v>
      </c>
      <c r="N11">
        <v>2081</v>
      </c>
      <c r="O11" s="8">
        <v>30</v>
      </c>
      <c r="P11" s="7">
        <v>16411</v>
      </c>
      <c r="Q11" s="9">
        <v>2138</v>
      </c>
      <c r="Z11" s="2"/>
    </row>
    <row r="12" spans="1:27">
      <c r="B12" s="17" t="s">
        <v>25</v>
      </c>
      <c r="C12" s="19">
        <v>276</v>
      </c>
      <c r="D12" s="18">
        <v>67220</v>
      </c>
      <c r="E12" s="20">
        <v>16315</v>
      </c>
      <c r="F12" s="17">
        <v>459</v>
      </c>
      <c r="G12" s="17">
        <v>68473</v>
      </c>
      <c r="H12" s="17">
        <v>18049</v>
      </c>
      <c r="I12" s="17">
        <v>253</v>
      </c>
      <c r="J12" s="17">
        <v>70329</v>
      </c>
      <c r="K12" s="17">
        <v>20388</v>
      </c>
      <c r="L12" s="17">
        <v>201</v>
      </c>
      <c r="M12" s="17">
        <v>75911</v>
      </c>
      <c r="N12" s="17">
        <v>23648</v>
      </c>
      <c r="O12" s="19">
        <v>136</v>
      </c>
      <c r="P12" s="18">
        <v>78464</v>
      </c>
      <c r="Q12" s="20">
        <v>21134</v>
      </c>
      <c r="Z12" s="1"/>
      <c r="AA12" s="1"/>
    </row>
    <row r="13" spans="1:27">
      <c r="B13" s="17" t="s">
        <v>26</v>
      </c>
      <c r="C13" s="19">
        <v>1080</v>
      </c>
      <c r="D13" s="18">
        <v>113824</v>
      </c>
      <c r="E13" s="20">
        <v>23304</v>
      </c>
      <c r="F13" s="17">
        <v>593</v>
      </c>
      <c r="G13" s="17">
        <v>117361</v>
      </c>
      <c r="H13" s="17">
        <v>24381</v>
      </c>
      <c r="I13" s="17">
        <v>408</v>
      </c>
      <c r="J13" s="17">
        <v>120354</v>
      </c>
      <c r="K13" s="17">
        <v>26304</v>
      </c>
      <c r="L13" s="17">
        <v>302</v>
      </c>
      <c r="M13" s="17">
        <v>122550</v>
      </c>
      <c r="N13" s="17">
        <v>27109</v>
      </c>
      <c r="O13" s="19">
        <v>194</v>
      </c>
      <c r="P13" s="18">
        <v>122792</v>
      </c>
      <c r="Q13" s="20">
        <v>29562</v>
      </c>
      <c r="V13" s="1"/>
    </row>
    <row r="14" spans="1:27">
      <c r="B14" t="s">
        <v>24</v>
      </c>
      <c r="C14" s="8">
        <v>5027</v>
      </c>
      <c r="D14" s="7">
        <v>730162</v>
      </c>
      <c r="E14" s="9">
        <v>285764</v>
      </c>
      <c r="F14">
        <v>4975</v>
      </c>
      <c r="G14">
        <v>743423</v>
      </c>
      <c r="H14">
        <v>293887</v>
      </c>
      <c r="I14">
        <v>3506</v>
      </c>
      <c r="J14">
        <v>758482</v>
      </c>
      <c r="K14">
        <v>311358</v>
      </c>
      <c r="L14">
        <v>3531</v>
      </c>
      <c r="M14">
        <v>775781</v>
      </c>
      <c r="N14">
        <v>331703</v>
      </c>
      <c r="O14" s="8">
        <v>2584</v>
      </c>
      <c r="P14" s="7">
        <v>773060</v>
      </c>
      <c r="Q14" s="9">
        <v>334544</v>
      </c>
      <c r="V14" s="1"/>
      <c r="W14" s="1"/>
      <c r="X14" s="1"/>
      <c r="Y14" s="1"/>
      <c r="Z14" s="1"/>
      <c r="AA14" s="1"/>
    </row>
    <row r="15" spans="1:27" ht="15" thickBot="1">
      <c r="B15" s="13" t="s">
        <v>19</v>
      </c>
      <c r="C15" s="14">
        <f t="shared" ref="C15:Q15" si="0">SUM(C7:C14)</f>
        <v>8159</v>
      </c>
      <c r="D15" s="14">
        <f t="shared" si="0"/>
        <v>1088821</v>
      </c>
      <c r="E15" s="14">
        <f t="shared" si="0"/>
        <v>361394</v>
      </c>
      <c r="F15" s="14">
        <f t="shared" si="0"/>
        <v>7085</v>
      </c>
      <c r="G15" s="14">
        <f t="shared" si="0"/>
        <v>1117255</v>
      </c>
      <c r="H15" s="14">
        <f t="shared" si="0"/>
        <v>372660</v>
      </c>
      <c r="I15" s="14">
        <f t="shared" si="0"/>
        <v>4851</v>
      </c>
      <c r="J15" s="14">
        <f t="shared" si="0"/>
        <v>1147000</v>
      </c>
      <c r="K15" s="14">
        <f t="shared" si="0"/>
        <v>396324</v>
      </c>
      <c r="L15" s="14">
        <f t="shared" si="0"/>
        <v>4543</v>
      </c>
      <c r="M15" s="14">
        <f t="shared" si="0"/>
        <v>1187145</v>
      </c>
      <c r="N15" s="14">
        <f t="shared" si="0"/>
        <v>423908</v>
      </c>
      <c r="O15" s="14">
        <f t="shared" si="0"/>
        <v>3298</v>
      </c>
      <c r="P15" s="14">
        <f t="shared" si="0"/>
        <v>1198312</v>
      </c>
      <c r="Q15" s="14">
        <f t="shared" si="0"/>
        <v>429411</v>
      </c>
    </row>
    <row r="16" spans="1:27">
      <c r="C16">
        <f>SUM(C15:E15)</f>
        <v>1458374</v>
      </c>
      <c r="F16">
        <f>SUM(F15:H15)</f>
        <v>1497000</v>
      </c>
      <c r="I16">
        <f>SUM(I15:K15)</f>
        <v>1548175</v>
      </c>
      <c r="L16">
        <f>SUM(L15:N15)</f>
        <v>1615596</v>
      </c>
      <c r="O16">
        <f>SUM(O15:Q15)</f>
        <v>1631021</v>
      </c>
    </row>
    <row r="19" spans="2:48">
      <c r="C19" s="1" t="s">
        <v>28</v>
      </c>
      <c r="D19" s="1"/>
      <c r="E19" s="1" t="s">
        <v>29</v>
      </c>
      <c r="F19" s="1"/>
      <c r="S19" s="1" t="s">
        <v>28</v>
      </c>
      <c r="T19" s="1"/>
      <c r="U19" s="1" t="s">
        <v>29</v>
      </c>
      <c r="V19" s="1"/>
    </row>
    <row r="20" spans="2:48">
      <c r="B20" s="1"/>
      <c r="C20" s="1" t="s">
        <v>16</v>
      </c>
      <c r="D20" s="1" t="s">
        <v>18</v>
      </c>
      <c r="E20" s="1" t="s">
        <v>16</v>
      </c>
      <c r="F20" s="1" t="s">
        <v>18</v>
      </c>
      <c r="R20" s="1"/>
      <c r="S20" s="1" t="s">
        <v>16</v>
      </c>
      <c r="T20" s="1" t="s">
        <v>18</v>
      </c>
      <c r="U20" s="1" t="s">
        <v>16</v>
      </c>
      <c r="V20" s="1" t="s">
        <v>18</v>
      </c>
    </row>
    <row r="21" spans="2:48">
      <c r="B21" t="s">
        <v>0</v>
      </c>
      <c r="C21" s="2">
        <f>(SUM(C7:C11))/C15</f>
        <v>0.21767373452628999</v>
      </c>
      <c r="D21" s="2">
        <f>(SUM(E7:E11))/E15</f>
        <v>9.9644709098656872E-2</v>
      </c>
      <c r="E21" s="2">
        <f>(SUM(P7:P11))/O15</f>
        <v>67.918738629472401</v>
      </c>
      <c r="F21" s="2">
        <f>(SUM(Q7:Q11))/Q15</f>
        <v>0.1028641557854829</v>
      </c>
      <c r="R21" t="s">
        <v>32</v>
      </c>
      <c r="S21" s="2">
        <f>C7/(SUM(C7:C11))</f>
        <v>0.38513513513513514</v>
      </c>
      <c r="T21" s="2">
        <f>E7/SUM(E7:E11)</f>
        <v>0.27688761767237791</v>
      </c>
      <c r="U21" s="2">
        <f>P7/SUM(P7:P11)</f>
        <v>0.4308693012375221</v>
      </c>
      <c r="V21" s="2">
        <f>Q7/SUM(Q7:Q11)</f>
        <v>0.28446265649407981</v>
      </c>
    </row>
    <row r="22" spans="2:48">
      <c r="B22" t="s">
        <v>2</v>
      </c>
      <c r="C22" s="2">
        <f>(SUM(C12:C13))/C15</f>
        <v>0.16619683784777547</v>
      </c>
      <c r="D22" s="2">
        <f>(SUM(E12:E13))/E15</f>
        <v>0.1096282727438751</v>
      </c>
      <c r="E22" s="2">
        <f>(SUM(P12:P13))/O15</f>
        <v>61.023650697392362</v>
      </c>
      <c r="F22" s="2">
        <f>(SUM(Q12:Q13))/Q15</f>
        <v>0.11805938832493812</v>
      </c>
      <c r="R22" t="s">
        <v>3</v>
      </c>
      <c r="S22" s="2">
        <f>C8/SUM(C7:C11)</f>
        <v>1.8018018018018018E-2</v>
      </c>
      <c r="T22" s="2">
        <f>E8/SUM(E7:E11)</f>
        <v>2.3798283857710142E-2</v>
      </c>
      <c r="U22" s="2">
        <f>P8/SUM(P7:P11)</f>
        <v>1.9473562027893354E-2</v>
      </c>
      <c r="V22" s="2">
        <f>Q8/SUM(Q7:Q11)</f>
        <v>2.7144506576713228E-2</v>
      </c>
    </row>
    <row r="23" spans="2:48">
      <c r="C23" s="3">
        <f>SUM(C21:C22)</f>
        <v>0.38387057237406547</v>
      </c>
      <c r="D23" s="3">
        <f>SUM(D21:D22)</f>
        <v>0.20927298184253196</v>
      </c>
      <c r="E23" s="3">
        <f t="shared" ref="E23:F23" si="1">SUM(E21:E22)</f>
        <v>128.94238932686477</v>
      </c>
      <c r="F23" s="3">
        <f t="shared" si="1"/>
        <v>0.22092354411042103</v>
      </c>
      <c r="R23" t="s">
        <v>4</v>
      </c>
      <c r="S23" s="2">
        <f>C10/SUM(C7:C11)</f>
        <v>0.17342342342342343</v>
      </c>
      <c r="T23" s="2">
        <f>E10/SUM(E7:E11)</f>
        <v>0.4069589847546583</v>
      </c>
      <c r="U23" s="2">
        <f>P10/SUM(P7:P11)</f>
        <v>0.17810139466776193</v>
      </c>
      <c r="V23" s="2">
        <f>Q10/SUM(Q7:Q11)</f>
        <v>0.40159833374838694</v>
      </c>
      <c r="AH23" s="1" t="s">
        <v>28</v>
      </c>
      <c r="AI23" s="1"/>
      <c r="AJ23" s="1"/>
      <c r="AK23" s="1" t="s">
        <v>29</v>
      </c>
      <c r="AL23" s="1"/>
    </row>
    <row r="24" spans="2:48" ht="84">
      <c r="C24" s="5"/>
      <c r="D24" s="5"/>
      <c r="E24" s="5"/>
      <c r="F24" s="5"/>
      <c r="R24" t="s">
        <v>33</v>
      </c>
      <c r="S24" s="2">
        <f>C11/SUM(C7:C11)</f>
        <v>4.3918918918918921E-2</v>
      </c>
      <c r="T24" s="2">
        <f>E11/SUM(E7:E11)</f>
        <v>5.3094887673210966E-2</v>
      </c>
      <c r="U24" s="2">
        <f>P11/SUM(P7:P11)</f>
        <v>7.3264701155377768E-2</v>
      </c>
      <c r="V24" s="2">
        <f>Q11/SUM(Q7:Q11)</f>
        <v>4.8402798216024091E-2</v>
      </c>
      <c r="AG24" s="1"/>
      <c r="AH24" s="49" t="s">
        <v>64</v>
      </c>
      <c r="AI24" s="49" t="s">
        <v>65</v>
      </c>
      <c r="AJ24" s="49" t="s">
        <v>66</v>
      </c>
      <c r="AK24" s="49" t="s">
        <v>67</v>
      </c>
      <c r="AL24" s="49" t="s">
        <v>68</v>
      </c>
      <c r="AM24" s="49" t="s">
        <v>69</v>
      </c>
      <c r="AP24" s="1"/>
    </row>
    <row r="25" spans="2:48">
      <c r="R25" t="s">
        <v>6</v>
      </c>
      <c r="S25" s="2">
        <f>C9/SUM(C7:C11)</f>
        <v>0.37950450450450451</v>
      </c>
      <c r="T25" s="2">
        <f>E9/SUM(E7:E11)</f>
        <v>0.23926022604204272</v>
      </c>
      <c r="U25" s="2">
        <f>P9/SUM(P7:P11)</f>
        <v>0.29829104091144487</v>
      </c>
      <c r="V25" s="2">
        <f>Q9/SUM(Q7:Q11)</f>
        <v>0.23839170496479592</v>
      </c>
      <c r="AG25" s="1" t="s">
        <v>16</v>
      </c>
      <c r="AH25" s="2">
        <f>C15/SUM(C15,E15)</f>
        <v>2.207802399114606E-2</v>
      </c>
      <c r="AI25" s="2">
        <f>(SUM(C7:C13))/(SUM(C7:C13,E7:E13))</f>
        <v>3.9765369086615369E-2</v>
      </c>
      <c r="AJ25" s="2">
        <f>SUM(C7:C11)/SUM(C7:C11,E7:E11)</f>
        <v>4.7000291105406621E-2</v>
      </c>
      <c r="AK25" s="2">
        <f>O15/SUM(O15,Q15)</f>
        <v>7.6217504142506859E-3</v>
      </c>
      <c r="AL25" s="2">
        <f>(SUM(P7:P13))/(SUM(P7:P13,Q7:Q13))</f>
        <v>0.81760520188649133</v>
      </c>
      <c r="AM25" s="2">
        <f>SUM(P7:P11)/SUM(P7:P11,Q7:Q11)</f>
        <v>0.83528547509574258</v>
      </c>
      <c r="AN25" s="2"/>
      <c r="AP25" s="47"/>
      <c r="AQ25" s="5"/>
      <c r="AR25" s="5"/>
      <c r="AS25" s="5"/>
      <c r="AT25" s="5"/>
      <c r="AU25" s="5"/>
      <c r="AV25" s="5"/>
    </row>
    <row r="26" spans="2:48">
      <c r="S26" s="5">
        <f>SUM(S21:S25)</f>
        <v>1</v>
      </c>
      <c r="T26" s="5">
        <f t="shared" ref="T26:V26" si="2">SUM(T21:T25)</f>
        <v>1</v>
      </c>
      <c r="U26" s="5">
        <f t="shared" si="2"/>
        <v>1</v>
      </c>
      <c r="V26" s="5">
        <f t="shared" si="2"/>
        <v>1</v>
      </c>
      <c r="AG26" s="1" t="s">
        <v>18</v>
      </c>
      <c r="AH26" s="2">
        <f>E15/SUM(C15,E15)</f>
        <v>0.97792197600885389</v>
      </c>
      <c r="AI26" s="2">
        <f>(SUM(E7:E13))/(SUM(C7:C13,E7:E13))</f>
        <v>0.96023463091338468</v>
      </c>
      <c r="AJ26" s="2">
        <f>SUM(E7:E11)/SUM(C7:C11,E7:E11)</f>
        <v>0.9529997088945934</v>
      </c>
      <c r="AK26" s="2">
        <f>Q15/SUM(O15,Q15)</f>
        <v>0.99237824958574927</v>
      </c>
      <c r="AL26" s="2">
        <f>(SUM(Q7:Q13))/(SUM(P7:P13,Q7:Q13))</f>
        <v>0.18239479811350864</v>
      </c>
      <c r="AM26" s="2">
        <f>SUM(Q7:Q11)/SUM(P7:P11,Q7:Q11)</f>
        <v>0.16471452490425742</v>
      </c>
      <c r="AN26" s="2"/>
      <c r="AP26" s="47"/>
      <c r="AQ26" s="5"/>
      <c r="AR26" s="5"/>
      <c r="AS26" s="5"/>
      <c r="AT26" s="5"/>
      <c r="AU26" s="5"/>
      <c r="AV26" s="5"/>
    </row>
    <row r="27" spans="2:48">
      <c r="T27" s="6"/>
      <c r="AH27" s="4">
        <f t="shared" ref="AH27:AM27" si="3">SUM(AH25:AH26)</f>
        <v>1</v>
      </c>
      <c r="AI27" s="4">
        <f t="shared" si="3"/>
        <v>1</v>
      </c>
      <c r="AJ27" s="4">
        <f t="shared" si="3"/>
        <v>1</v>
      </c>
      <c r="AK27" s="4">
        <f t="shared" si="3"/>
        <v>1</v>
      </c>
      <c r="AL27" s="4">
        <f t="shared" si="3"/>
        <v>1</v>
      </c>
      <c r="AM27" s="4">
        <f t="shared" si="3"/>
        <v>1</v>
      </c>
      <c r="AP27" s="47"/>
      <c r="AQ27" s="6"/>
      <c r="AR27" s="6"/>
      <c r="AS27" s="6"/>
      <c r="AT27" s="6"/>
      <c r="AU27" s="6"/>
      <c r="AV27" s="6"/>
    </row>
    <row r="28" spans="2:48">
      <c r="T28" s="6"/>
    </row>
    <row r="29" spans="2:48">
      <c r="T29" s="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opLeftCell="R4" zoomScale="85" zoomScaleNormal="85" zoomScalePageLayoutView="85" workbookViewId="0">
      <selection activeCell="AC30" sqref="AC30"/>
    </sheetView>
  </sheetViews>
  <sheetFormatPr baseColWidth="10" defaultColWidth="8.83203125" defaultRowHeight="14" x14ac:dyDescent="0"/>
  <cols>
    <col min="2" max="2" width="48.33203125" customWidth="1"/>
    <col min="3" max="3" width="26.5" customWidth="1"/>
    <col min="9" max="9" width="10.5" customWidth="1"/>
    <col min="22" max="22" width="16.5" customWidth="1"/>
    <col min="33" max="33" width="10.83203125" customWidth="1"/>
    <col min="34" max="34" width="27.83203125" customWidth="1"/>
  </cols>
  <sheetData>
    <row r="1" spans="1:40" ht="15" thickBot="1">
      <c r="C1" t="s">
        <v>12</v>
      </c>
      <c r="U1" s="66"/>
      <c r="V1" s="66"/>
      <c r="W1" s="66"/>
      <c r="X1" s="64" t="s">
        <v>37</v>
      </c>
      <c r="Y1" s="64"/>
      <c r="Z1" s="64"/>
      <c r="AA1" s="64"/>
      <c r="AB1" s="64"/>
      <c r="AC1" s="64"/>
      <c r="AD1" s="64"/>
      <c r="AE1" s="64"/>
      <c r="AF1" s="21"/>
    </row>
    <row r="2" spans="1:40" ht="15" customHeight="1">
      <c r="C2" s="10">
        <v>2009</v>
      </c>
      <c r="D2" s="11"/>
      <c r="E2" s="12"/>
      <c r="F2">
        <v>2010</v>
      </c>
      <c r="I2">
        <v>2011</v>
      </c>
      <c r="L2">
        <v>2012</v>
      </c>
      <c r="O2" s="10">
        <v>2013</v>
      </c>
      <c r="P2" s="11"/>
      <c r="Q2" s="12"/>
      <c r="U2" s="22" t="s">
        <v>30</v>
      </c>
      <c r="V2" s="23" t="s">
        <v>38</v>
      </c>
      <c r="W2" s="24"/>
      <c r="X2" s="23" t="s">
        <v>31</v>
      </c>
      <c r="Y2" s="23" t="s">
        <v>32</v>
      </c>
      <c r="Z2" s="23" t="s">
        <v>39</v>
      </c>
      <c r="AA2" s="23" t="s">
        <v>4</v>
      </c>
      <c r="AB2" s="23" t="s">
        <v>33</v>
      </c>
      <c r="AC2" s="23" t="s">
        <v>34</v>
      </c>
      <c r="AD2" s="23" t="s">
        <v>35</v>
      </c>
      <c r="AE2" s="23" t="s">
        <v>6</v>
      </c>
      <c r="AF2" s="23" t="s">
        <v>36</v>
      </c>
    </row>
    <row r="3" spans="1:40" ht="15" customHeight="1">
      <c r="C3" s="7" t="s">
        <v>13</v>
      </c>
      <c r="D3" s="8"/>
      <c r="E3" s="9"/>
      <c r="F3" t="s">
        <v>13</v>
      </c>
      <c r="I3" t="s">
        <v>13</v>
      </c>
      <c r="L3" t="s">
        <v>13</v>
      </c>
      <c r="O3" s="7" t="s">
        <v>13</v>
      </c>
      <c r="P3" s="8"/>
      <c r="Q3" s="9"/>
      <c r="U3" s="25">
        <v>2008</v>
      </c>
      <c r="V3" s="26">
        <v>57.4</v>
      </c>
      <c r="W3" s="27"/>
      <c r="X3" s="26">
        <v>50.3</v>
      </c>
      <c r="Y3" s="26">
        <v>58.2</v>
      </c>
      <c r="Z3" s="26">
        <v>40.700000000000003</v>
      </c>
      <c r="AA3" s="26">
        <v>25.3</v>
      </c>
      <c r="AB3" s="26">
        <v>41.3</v>
      </c>
      <c r="AC3" s="26">
        <v>77.099999999999994</v>
      </c>
      <c r="AD3" s="26">
        <v>53.5</v>
      </c>
      <c r="AE3" s="26">
        <v>18.5</v>
      </c>
      <c r="AF3" s="26">
        <v>60.6</v>
      </c>
    </row>
    <row r="4" spans="1:40" ht="15" customHeight="1">
      <c r="A4" t="s">
        <v>11</v>
      </c>
      <c r="B4" t="s">
        <v>20</v>
      </c>
      <c r="C4" s="7"/>
      <c r="D4" s="8" t="s">
        <v>14</v>
      </c>
      <c r="E4" s="9" t="s">
        <v>15</v>
      </c>
      <c r="G4" t="s">
        <v>14</v>
      </c>
      <c r="H4" t="s">
        <v>15</v>
      </c>
      <c r="J4" t="s">
        <v>14</v>
      </c>
      <c r="K4" t="s">
        <v>15</v>
      </c>
      <c r="M4" t="s">
        <v>14</v>
      </c>
      <c r="N4" t="s">
        <v>15</v>
      </c>
      <c r="O4" s="7"/>
      <c r="P4" s="8" t="s">
        <v>14</v>
      </c>
      <c r="Q4" s="9" t="s">
        <v>15</v>
      </c>
      <c r="U4" s="25">
        <v>2009</v>
      </c>
      <c r="V4" s="26">
        <v>57.3</v>
      </c>
      <c r="W4" s="27"/>
      <c r="X4" s="26">
        <v>50.4</v>
      </c>
      <c r="Y4" s="26">
        <v>58.2</v>
      </c>
      <c r="Z4" s="26">
        <v>38.9</v>
      </c>
      <c r="AA4" s="26">
        <v>25.3</v>
      </c>
      <c r="AB4" s="26">
        <v>41.5</v>
      </c>
      <c r="AC4" s="26">
        <v>77.2</v>
      </c>
      <c r="AD4" s="26">
        <v>53.6</v>
      </c>
      <c r="AE4" s="26">
        <v>18.100000000000001</v>
      </c>
      <c r="AF4" s="26">
        <v>60.4</v>
      </c>
    </row>
    <row r="5" spans="1:40">
      <c r="B5" t="s">
        <v>21</v>
      </c>
      <c r="C5" s="7">
        <v>11532</v>
      </c>
      <c r="D5" s="8">
        <v>44980</v>
      </c>
      <c r="E5" s="9">
        <v>32437</v>
      </c>
      <c r="F5">
        <v>11942</v>
      </c>
      <c r="G5">
        <v>46787</v>
      </c>
      <c r="H5">
        <v>34299</v>
      </c>
      <c r="I5">
        <v>12051</v>
      </c>
      <c r="J5">
        <v>49144</v>
      </c>
      <c r="K5">
        <v>35279</v>
      </c>
      <c r="L5">
        <v>13622</v>
      </c>
      <c r="M5">
        <v>52322</v>
      </c>
      <c r="N5">
        <v>37698</v>
      </c>
      <c r="O5" s="7">
        <v>14714</v>
      </c>
      <c r="P5" s="8">
        <v>54767</v>
      </c>
      <c r="Q5" s="9">
        <v>39689</v>
      </c>
      <c r="U5" s="28">
        <v>2010</v>
      </c>
      <c r="V5" s="29">
        <v>57.2</v>
      </c>
      <c r="W5" s="30"/>
      <c r="X5" s="29">
        <v>50.3</v>
      </c>
      <c r="Y5" s="29">
        <v>57.8</v>
      </c>
      <c r="Z5" s="29">
        <v>39.299999999999997</v>
      </c>
      <c r="AA5" s="29">
        <v>25.6</v>
      </c>
      <c r="AB5" s="29">
        <v>41.3</v>
      </c>
      <c r="AC5" s="29">
        <v>77.099999999999994</v>
      </c>
      <c r="AD5" s="29">
        <v>53.7</v>
      </c>
      <c r="AE5" s="29">
        <v>18.399999999999999</v>
      </c>
      <c r="AF5" s="29">
        <v>60.4</v>
      </c>
    </row>
    <row r="6" spans="1:40">
      <c r="B6" t="s">
        <v>22</v>
      </c>
      <c r="C6" s="7">
        <v>326</v>
      </c>
      <c r="D6" s="8">
        <v>1397</v>
      </c>
      <c r="E6" s="9">
        <v>2270</v>
      </c>
      <c r="F6">
        <v>363</v>
      </c>
      <c r="G6">
        <v>1490</v>
      </c>
      <c r="H6">
        <v>2334</v>
      </c>
      <c r="I6">
        <v>437</v>
      </c>
      <c r="J6">
        <v>1642</v>
      </c>
      <c r="K6">
        <v>2582</v>
      </c>
      <c r="L6">
        <v>494</v>
      </c>
      <c r="M6">
        <v>1817</v>
      </c>
      <c r="N6">
        <v>2870</v>
      </c>
      <c r="O6" s="7">
        <v>513</v>
      </c>
      <c r="P6" s="8">
        <v>1916</v>
      </c>
      <c r="Q6" s="9">
        <v>3138</v>
      </c>
    </row>
    <row r="7" spans="1:40">
      <c r="B7" t="s">
        <v>6</v>
      </c>
      <c r="C7" s="7">
        <v>7765</v>
      </c>
      <c r="D7" s="8">
        <v>9659</v>
      </c>
      <c r="E7" s="9">
        <v>45126</v>
      </c>
      <c r="F7">
        <v>8446</v>
      </c>
      <c r="G7">
        <v>10242</v>
      </c>
      <c r="H7">
        <v>47466</v>
      </c>
      <c r="I7">
        <v>8862</v>
      </c>
      <c r="J7">
        <v>11195</v>
      </c>
      <c r="K7">
        <v>49822</v>
      </c>
      <c r="L7">
        <v>9949</v>
      </c>
      <c r="M7">
        <v>11926</v>
      </c>
      <c r="N7">
        <v>52355</v>
      </c>
      <c r="O7" s="7">
        <v>10910</v>
      </c>
      <c r="P7" s="8">
        <v>12456</v>
      </c>
      <c r="Q7" s="9">
        <v>54101</v>
      </c>
    </row>
    <row r="8" spans="1:40">
      <c r="B8" t="s">
        <v>23</v>
      </c>
      <c r="C8" s="7">
        <v>5374</v>
      </c>
      <c r="D8" s="8">
        <v>9880</v>
      </c>
      <c r="E8" s="9">
        <v>29153</v>
      </c>
      <c r="F8">
        <v>5707</v>
      </c>
      <c r="G8">
        <v>10299</v>
      </c>
      <c r="H8">
        <v>29985</v>
      </c>
      <c r="I8">
        <v>6632</v>
      </c>
      <c r="J8">
        <v>10795</v>
      </c>
      <c r="K8">
        <v>31707</v>
      </c>
      <c r="L8">
        <v>7674</v>
      </c>
      <c r="M8">
        <v>11841</v>
      </c>
      <c r="N8">
        <v>34537</v>
      </c>
      <c r="O8" s="7">
        <v>8664</v>
      </c>
      <c r="P8" s="8">
        <v>12477</v>
      </c>
      <c r="Q8" s="9">
        <v>36627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40">
      <c r="B9" t="s">
        <v>5</v>
      </c>
      <c r="C9" s="7">
        <v>1957</v>
      </c>
      <c r="D9" s="8">
        <v>5538</v>
      </c>
      <c r="E9" s="9">
        <v>8008</v>
      </c>
      <c r="F9">
        <v>2044</v>
      </c>
      <c r="G9">
        <v>5532</v>
      </c>
      <c r="H9">
        <v>8463</v>
      </c>
      <c r="I9">
        <v>2133</v>
      </c>
      <c r="J9">
        <v>5703</v>
      </c>
      <c r="K9">
        <v>8809</v>
      </c>
      <c r="L9">
        <v>2393</v>
      </c>
      <c r="M9">
        <v>5993</v>
      </c>
      <c r="N9">
        <v>9369</v>
      </c>
      <c r="O9" s="7">
        <v>2628</v>
      </c>
      <c r="P9" s="8">
        <v>6050</v>
      </c>
      <c r="Q9" s="9">
        <v>9901</v>
      </c>
      <c r="U9" s="65" t="s">
        <v>43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40">
      <c r="B10" s="17" t="s">
        <v>25</v>
      </c>
      <c r="C10" s="18">
        <v>9257</v>
      </c>
      <c r="D10" s="19">
        <v>57137</v>
      </c>
      <c r="E10" s="20">
        <v>17417</v>
      </c>
      <c r="F10" s="17">
        <v>9658</v>
      </c>
      <c r="G10" s="17">
        <v>59290</v>
      </c>
      <c r="H10" s="17">
        <v>18033</v>
      </c>
      <c r="I10" s="17">
        <v>9784</v>
      </c>
      <c r="J10" s="17">
        <v>62314</v>
      </c>
      <c r="K10" s="17">
        <v>18872</v>
      </c>
      <c r="L10" s="17">
        <v>11376</v>
      </c>
      <c r="M10" s="17">
        <v>67712</v>
      </c>
      <c r="N10" s="17">
        <v>20672</v>
      </c>
      <c r="O10" s="18">
        <v>11977</v>
      </c>
      <c r="P10" s="19">
        <v>66884</v>
      </c>
      <c r="Q10" s="20">
        <v>20873</v>
      </c>
      <c r="U10" s="66"/>
      <c r="V10" s="66"/>
      <c r="W10" s="66"/>
      <c r="X10" s="64" t="s">
        <v>37</v>
      </c>
      <c r="Y10" s="64"/>
      <c r="Z10" s="64"/>
      <c r="AA10" s="64"/>
      <c r="AB10" s="64"/>
      <c r="AC10" s="64"/>
      <c r="AD10" s="64"/>
      <c r="AE10" s="64"/>
      <c r="AF10" s="21"/>
    </row>
    <row r="11" spans="1:40" ht="41">
      <c r="B11" s="17" t="s">
        <v>26</v>
      </c>
      <c r="C11" s="18">
        <v>16306</v>
      </c>
      <c r="D11" s="19">
        <v>63260</v>
      </c>
      <c r="E11" s="20">
        <v>58642</v>
      </c>
      <c r="F11" s="17">
        <v>17438</v>
      </c>
      <c r="G11" s="17">
        <v>65050</v>
      </c>
      <c r="H11" s="17">
        <v>59847</v>
      </c>
      <c r="I11" s="17">
        <v>18314</v>
      </c>
      <c r="J11" s="17">
        <v>66969</v>
      </c>
      <c r="K11" s="17">
        <v>61783</v>
      </c>
      <c r="L11" s="17">
        <v>19574</v>
      </c>
      <c r="M11" s="17">
        <v>68082</v>
      </c>
      <c r="N11" s="17">
        <v>62305</v>
      </c>
      <c r="O11" s="18">
        <v>20787</v>
      </c>
      <c r="P11" s="19">
        <v>69452</v>
      </c>
      <c r="Q11" s="20">
        <v>62309</v>
      </c>
      <c r="U11" s="32" t="s">
        <v>30</v>
      </c>
      <c r="V11" s="23" t="s">
        <v>38</v>
      </c>
      <c r="W11" s="41"/>
      <c r="X11" s="23" t="s">
        <v>31</v>
      </c>
      <c r="Y11" s="34" t="s">
        <v>32</v>
      </c>
      <c r="Z11" s="34" t="s">
        <v>40</v>
      </c>
      <c r="AA11" s="34" t="s">
        <v>4</v>
      </c>
      <c r="AB11" s="34" t="s">
        <v>33</v>
      </c>
      <c r="AC11" s="23" t="s">
        <v>34</v>
      </c>
      <c r="AD11" s="34" t="s">
        <v>35</v>
      </c>
      <c r="AE11" s="23" t="s">
        <v>6</v>
      </c>
      <c r="AF11" s="34" t="s">
        <v>36</v>
      </c>
      <c r="AG11" s="39" t="s">
        <v>0</v>
      </c>
    </row>
    <row r="12" spans="1:40">
      <c r="B12" t="s">
        <v>24</v>
      </c>
      <c r="C12" s="7">
        <v>108812</v>
      </c>
      <c r="D12" s="8">
        <v>545685</v>
      </c>
      <c r="E12" s="9">
        <v>366456</v>
      </c>
      <c r="F12">
        <v>112644</v>
      </c>
      <c r="G12">
        <v>557738</v>
      </c>
      <c r="H12">
        <v>371903</v>
      </c>
      <c r="I12">
        <v>119319</v>
      </c>
      <c r="J12">
        <v>575411</v>
      </c>
      <c r="K12">
        <v>378616</v>
      </c>
      <c r="L12">
        <v>128949</v>
      </c>
      <c r="M12">
        <v>594291</v>
      </c>
      <c r="N12">
        <v>387775</v>
      </c>
      <c r="O12" s="7">
        <v>135594</v>
      </c>
      <c r="P12" s="8">
        <v>590415</v>
      </c>
      <c r="Q12" s="9">
        <v>384179</v>
      </c>
      <c r="U12" s="25">
        <v>2008</v>
      </c>
      <c r="V12" s="35">
        <v>673788</v>
      </c>
      <c r="W12" s="35"/>
      <c r="X12" s="35">
        <v>246719</v>
      </c>
      <c r="Y12" s="35">
        <v>42153</v>
      </c>
      <c r="Z12" s="35">
        <v>2559</v>
      </c>
      <c r="AA12" s="35">
        <v>40922</v>
      </c>
      <c r="AB12" s="35">
        <v>10368</v>
      </c>
      <c r="AC12" s="35">
        <v>21307</v>
      </c>
      <c r="AD12" s="35">
        <v>72423</v>
      </c>
      <c r="AE12" s="35">
        <v>56987</v>
      </c>
      <c r="AF12" s="35">
        <v>427069</v>
      </c>
      <c r="AG12" s="40">
        <f>SUM(Y12,Z12,AA12,AB12,AE12)</f>
        <v>152989</v>
      </c>
    </row>
    <row r="13" spans="1:40" ht="15" thickBot="1">
      <c r="B13" s="13" t="s">
        <v>27</v>
      </c>
      <c r="C13" s="14">
        <f>SUM(C5:C12)</f>
        <v>161329</v>
      </c>
      <c r="D13" s="15">
        <f t="shared" ref="D13:Q13" si="0">SUM(D5:D12)</f>
        <v>737536</v>
      </c>
      <c r="E13" s="16">
        <f t="shared" si="0"/>
        <v>559509</v>
      </c>
      <c r="F13" s="13">
        <f t="shared" si="0"/>
        <v>168242</v>
      </c>
      <c r="G13" s="13">
        <f t="shared" si="0"/>
        <v>756428</v>
      </c>
      <c r="H13" s="13">
        <f t="shared" si="0"/>
        <v>572330</v>
      </c>
      <c r="I13" s="13">
        <f t="shared" si="0"/>
        <v>177532</v>
      </c>
      <c r="J13" s="13">
        <f t="shared" si="0"/>
        <v>783173</v>
      </c>
      <c r="K13" s="13">
        <f t="shared" si="0"/>
        <v>587470</v>
      </c>
      <c r="L13" s="13">
        <f t="shared" si="0"/>
        <v>194031</v>
      </c>
      <c r="M13" s="13">
        <f t="shared" si="0"/>
        <v>813984</v>
      </c>
      <c r="N13" s="13">
        <f t="shared" si="0"/>
        <v>607581</v>
      </c>
      <c r="O13" s="14">
        <f t="shared" si="0"/>
        <v>205787</v>
      </c>
      <c r="P13" s="15">
        <f t="shared" si="0"/>
        <v>814417</v>
      </c>
      <c r="Q13" s="16">
        <f t="shared" si="0"/>
        <v>610817</v>
      </c>
      <c r="U13" s="25">
        <v>2009</v>
      </c>
      <c r="V13" s="35">
        <v>691428</v>
      </c>
      <c r="W13" s="35"/>
      <c r="X13" s="35">
        <v>250742</v>
      </c>
      <c r="Y13" s="35">
        <v>43811</v>
      </c>
      <c r="Z13" s="35">
        <v>2774</v>
      </c>
      <c r="AA13" s="35">
        <v>40839</v>
      </c>
      <c r="AB13" s="35">
        <v>10491</v>
      </c>
      <c r="AC13" s="35">
        <v>21579</v>
      </c>
      <c r="AD13" s="35">
        <v>73398</v>
      </c>
      <c r="AE13" s="35">
        <v>57850</v>
      </c>
      <c r="AF13" s="35">
        <v>440686</v>
      </c>
      <c r="AG13" s="40">
        <f t="shared" ref="AG13:AG14" si="1">SUM(Y13,Z13,AA13,AB13,AE13)</f>
        <v>155765</v>
      </c>
    </row>
    <row r="14" spans="1:40">
      <c r="C14">
        <f>SUM(C13:E13)</f>
        <v>1458374</v>
      </c>
      <c r="F14">
        <f>SUM(F13:H13)</f>
        <v>1497000</v>
      </c>
      <c r="I14">
        <f>SUM(I13:K13)</f>
        <v>1548175</v>
      </c>
      <c r="L14">
        <f>SUM(L13:N13)</f>
        <v>1615596</v>
      </c>
      <c r="O14">
        <f>SUM(O13:Q13)</f>
        <v>1631021</v>
      </c>
      <c r="U14" s="28">
        <v>2010</v>
      </c>
      <c r="V14" s="37">
        <v>713336</v>
      </c>
      <c r="W14" s="37"/>
      <c r="X14" s="37">
        <v>261091</v>
      </c>
      <c r="Y14" s="37">
        <v>46428</v>
      </c>
      <c r="Z14" s="37">
        <v>2913</v>
      </c>
      <c r="AA14" s="37">
        <v>42385</v>
      </c>
      <c r="AB14" s="37">
        <v>10804</v>
      </c>
      <c r="AC14" s="37">
        <v>22410</v>
      </c>
      <c r="AD14" s="37">
        <v>75445</v>
      </c>
      <c r="AE14" s="37">
        <v>60706</v>
      </c>
      <c r="AF14" s="37">
        <v>452245</v>
      </c>
      <c r="AG14" s="40">
        <f t="shared" si="1"/>
        <v>163236</v>
      </c>
      <c r="AK14" s="1"/>
      <c r="AN14" s="1"/>
    </row>
    <row r="15" spans="1:40">
      <c r="B15" s="42" t="s">
        <v>48</v>
      </c>
      <c r="C15" s="40">
        <v>1619028</v>
      </c>
      <c r="F15" s="40">
        <v>1668227</v>
      </c>
      <c r="Y15" s="4">
        <f>Y12/AG12</f>
        <v>0.27552961324016761</v>
      </c>
      <c r="Z15" s="2">
        <f>Z12/AG12</f>
        <v>1.6726692768761153E-2</v>
      </c>
      <c r="AA15" s="2">
        <f>AA12/AG12</f>
        <v>0.26748328311185771</v>
      </c>
      <c r="AB15" s="2">
        <f>AB12/AG12</f>
        <v>6.7769578204968983E-2</v>
      </c>
      <c r="AE15" s="2">
        <f>AE12/AG12</f>
        <v>0.37249083267424454</v>
      </c>
      <c r="AG15" s="4">
        <f>AG12/V12</f>
        <v>0.22705806574174667</v>
      </c>
      <c r="AJ15" s="2"/>
    </row>
    <row r="16" spans="1:40">
      <c r="B16" s="42" t="s">
        <v>46</v>
      </c>
      <c r="C16" s="4">
        <f>C14/C15</f>
        <v>0.90077132699372708</v>
      </c>
      <c r="D16" s="6"/>
      <c r="E16" s="6"/>
      <c r="F16" s="4">
        <f>F14/F15</f>
        <v>0.8973598916694191</v>
      </c>
      <c r="Y16" s="4">
        <f>Y13/AG13</f>
        <v>0.28126344172310852</v>
      </c>
      <c r="Z16" s="2">
        <f>Z13/AG13</f>
        <v>1.7808878759670015E-2</v>
      </c>
      <c r="AA16" s="2">
        <f>AA13/AG13</f>
        <v>0.26218341732738421</v>
      </c>
      <c r="AB16" s="2">
        <f>AB13/AG13</f>
        <v>6.7351458928514102E-2</v>
      </c>
      <c r="AE16" s="4">
        <f>AE13/AG13</f>
        <v>0.37139280326132312</v>
      </c>
      <c r="AG16" s="4">
        <f>AG13/V13</f>
        <v>0.22528014485962386</v>
      </c>
      <c r="AJ16" s="2"/>
    </row>
    <row r="17" spans="2:40">
      <c r="Y17" s="4">
        <f>Y14/AG14</f>
        <v>0.2844225538484158</v>
      </c>
      <c r="Z17" s="2">
        <f>Z14/AG14</f>
        <v>1.7845328236418437E-2</v>
      </c>
      <c r="AA17" s="2">
        <f>AA14/AG14</f>
        <v>0.25965473302457792</v>
      </c>
      <c r="AB17" s="2">
        <f>AB14/AG14</f>
        <v>6.6186380455291724E-2</v>
      </c>
      <c r="AE17" s="4">
        <f>AE14/AG14</f>
        <v>0.37189100443529616</v>
      </c>
      <c r="AG17" s="4">
        <f>AG14/V14</f>
        <v>0.22883465856202406</v>
      </c>
      <c r="AJ17" s="2"/>
    </row>
    <row r="18" spans="2:40">
      <c r="B18" s="42" t="s">
        <v>44</v>
      </c>
      <c r="C18" s="44">
        <v>1601368</v>
      </c>
      <c r="D18" s="46"/>
      <c r="E18" s="46"/>
      <c r="F18" s="44">
        <v>1650014</v>
      </c>
      <c r="G18" s="46"/>
      <c r="H18" s="46"/>
      <c r="I18" s="45">
        <v>1715913</v>
      </c>
      <c r="Y18" s="4"/>
      <c r="Z18" s="2"/>
      <c r="AA18" s="2"/>
      <c r="AB18" s="2"/>
      <c r="AE18" s="4"/>
      <c r="AG18" s="4"/>
      <c r="AJ18" s="2"/>
    </row>
    <row r="19" spans="2:40">
      <c r="B19" s="42" t="s">
        <v>45</v>
      </c>
      <c r="C19" s="4">
        <f>C14/C18</f>
        <v>0.91070509714194359</v>
      </c>
      <c r="D19" s="4"/>
      <c r="E19" s="4"/>
      <c r="F19" s="4">
        <f>F14/F18</f>
        <v>0.90726502926641839</v>
      </c>
      <c r="G19" s="4"/>
      <c r="H19" s="4"/>
      <c r="I19" s="4">
        <f>I14/I18</f>
        <v>0.90224562667221475</v>
      </c>
      <c r="Y19" s="4"/>
      <c r="Z19" s="2"/>
      <c r="AA19" s="2"/>
      <c r="AB19" s="2"/>
      <c r="AE19" s="4"/>
      <c r="AG19" s="4"/>
      <c r="AJ19" s="2"/>
    </row>
    <row r="20" spans="2:40">
      <c r="Y20" s="4"/>
      <c r="Z20" s="2"/>
      <c r="AA20" s="2"/>
      <c r="AB20" s="2"/>
      <c r="AE20" s="4"/>
      <c r="AG20" s="4"/>
      <c r="AJ20" s="2"/>
    </row>
    <row r="21" spans="2:40">
      <c r="C21" s="1" t="s">
        <v>28</v>
      </c>
      <c r="D21" s="1"/>
      <c r="E21" s="1" t="s">
        <v>29</v>
      </c>
      <c r="F21" s="1"/>
      <c r="G21" s="1"/>
      <c r="M21" s="1"/>
      <c r="N21" s="1"/>
      <c r="O21" s="1"/>
      <c r="P21" s="1"/>
      <c r="S21" s="1" t="s">
        <v>28</v>
      </c>
      <c r="T21" s="1"/>
      <c r="U21" s="1" t="s">
        <v>29</v>
      </c>
      <c r="V21" s="1"/>
      <c r="AJ21" s="4"/>
    </row>
    <row r="22" spans="2:40">
      <c r="B22" s="1"/>
      <c r="C22" s="1" t="s">
        <v>7</v>
      </c>
      <c r="D22" s="1" t="s">
        <v>8</v>
      </c>
      <c r="E22" s="1" t="s">
        <v>7</v>
      </c>
      <c r="F22" s="1" t="s">
        <v>8</v>
      </c>
      <c r="L22" s="1"/>
      <c r="M22" s="1"/>
      <c r="N22" s="1"/>
      <c r="O22" s="1"/>
      <c r="P22" s="1"/>
      <c r="R22" s="1"/>
      <c r="S22" s="1" t="s">
        <v>7</v>
      </c>
      <c r="T22" s="1" t="s">
        <v>8</v>
      </c>
      <c r="U22" s="1" t="s">
        <v>7</v>
      </c>
      <c r="V22" s="1" t="s">
        <v>8</v>
      </c>
    </row>
    <row r="23" spans="2:40">
      <c r="B23" t="s">
        <v>0</v>
      </c>
      <c r="C23" s="4">
        <f>(SUM(E5:E9))/(E13)</f>
        <v>0.20910119408266892</v>
      </c>
      <c r="D23" s="4">
        <f>(SUM(D5:D9))/(D13)</f>
        <v>9.688205050329747E-2</v>
      </c>
      <c r="E23" s="4">
        <f>(SUM(Q5:Q9))/(Q13)</f>
        <v>0.23485921315222072</v>
      </c>
      <c r="F23" s="4">
        <f>(SUM(P5:P9))/(P13)</f>
        <v>0.10764264498408063</v>
      </c>
      <c r="M23" s="2"/>
      <c r="N23" s="2"/>
      <c r="O23" s="2"/>
      <c r="P23" s="2"/>
      <c r="R23" t="s">
        <v>32</v>
      </c>
      <c r="S23" s="4">
        <f>E5/(SUM(E5:E9))</f>
        <v>0.2772535343692839</v>
      </c>
      <c r="T23" s="4">
        <f>D5/(SUM(D5:D9))</f>
        <v>0.62949589945979234</v>
      </c>
      <c r="U23" s="4">
        <f>Q5/(SUM(Q5:Q9))</f>
        <v>0.27666322774927504</v>
      </c>
      <c r="V23" s="4">
        <f>P5/(SUM(P5:P9))</f>
        <v>0.62472338192685872</v>
      </c>
      <c r="Y23" s="2"/>
      <c r="AI23" s="1" t="s">
        <v>28</v>
      </c>
      <c r="AJ23" s="1"/>
      <c r="AK23" s="1"/>
      <c r="AL23" s="1" t="s">
        <v>29</v>
      </c>
      <c r="AM23" s="1"/>
    </row>
    <row r="24" spans="2:40">
      <c r="B24" t="s">
        <v>2</v>
      </c>
      <c r="C24" s="4">
        <f>(SUM(E10:E11)/(E13))</f>
        <v>0.13593883208313004</v>
      </c>
      <c r="D24" s="4">
        <f t="shared" ref="D24" si="2">(SUM(F10:F11)/(F13))</f>
        <v>0.16105372023632625</v>
      </c>
      <c r="E24" s="4">
        <f>(SUM(Q10:Q11)/(Q13))</f>
        <v>0.13618154046138206</v>
      </c>
      <c r="F24" s="4">
        <f>(SUM(P10:P11)/(P13))</f>
        <v>0.16740318534608192</v>
      </c>
      <c r="M24" s="2"/>
      <c r="N24" s="2"/>
      <c r="O24" s="2"/>
      <c r="P24" s="2"/>
      <c r="R24" t="s">
        <v>3</v>
      </c>
      <c r="S24" s="4">
        <f>E6/(SUM(E5:E9))</f>
        <v>1.9402704412192079E-2</v>
      </c>
      <c r="T24" s="4">
        <f>D6/(SUM(D5:D9))</f>
        <v>1.9551039829820583E-2</v>
      </c>
      <c r="U24" s="4">
        <f>Q6/(SUM(Q5:Q9))</f>
        <v>2.1874302922150347E-2</v>
      </c>
      <c r="V24" s="4">
        <f>P6/(SUM(P5:P9))</f>
        <v>2.1855679510870803E-2</v>
      </c>
      <c r="AH24" s="1"/>
      <c r="AI24" t="s">
        <v>1</v>
      </c>
      <c r="AJ24" t="s">
        <v>9</v>
      </c>
      <c r="AK24" t="s">
        <v>0</v>
      </c>
      <c r="AL24" t="s">
        <v>1</v>
      </c>
      <c r="AM24" t="s">
        <v>9</v>
      </c>
      <c r="AN24" t="s">
        <v>0</v>
      </c>
    </row>
    <row r="25" spans="2:40">
      <c r="C25" s="48">
        <f>SUM(C23:C24)</f>
        <v>0.34504002616579899</v>
      </c>
      <c r="D25" s="48">
        <f>SUM(D23:D24)</f>
        <v>0.2579357707396237</v>
      </c>
      <c r="E25" s="48">
        <f>SUM(E23:E24)</f>
        <v>0.37104075361360278</v>
      </c>
      <c r="F25" s="48">
        <f>SUM(F23:F24)</f>
        <v>0.27504583033016256</v>
      </c>
      <c r="M25" s="2"/>
      <c r="N25" s="2"/>
      <c r="O25" s="2"/>
      <c r="P25" s="2"/>
      <c r="R25" t="s">
        <v>4</v>
      </c>
      <c r="S25" s="4">
        <f>E8/(SUM(E5:E9))</f>
        <v>0.24918371882318752</v>
      </c>
      <c r="T25" s="4">
        <f>D8/(SUM(D5:D9))</f>
        <v>0.13827077560388501</v>
      </c>
      <c r="U25" s="4">
        <f>Q8/(SUM(Q5:Q9))</f>
        <v>0.25531870399286194</v>
      </c>
      <c r="V25" s="4">
        <f>P8/(SUM(P5:P9))</f>
        <v>0.1423242762302375</v>
      </c>
      <c r="AH25" s="1" t="s">
        <v>7</v>
      </c>
      <c r="AI25" s="2">
        <f>SUM(E5:E12)/SUM(D5:E12)</f>
        <v>0.43137208038271607</v>
      </c>
      <c r="AJ25" s="2">
        <f>SUM(E5:E11)/SUM(D5:E11)</f>
        <v>0.50156142830420047</v>
      </c>
      <c r="AK25" s="2">
        <f>SUM(E5:E9)/SUM(D5:E9)</f>
        <v>0.6208290881304126</v>
      </c>
      <c r="AL25" s="2">
        <f>Q13/SUM(P13:Q13)</f>
        <v>0.42857313255226859</v>
      </c>
      <c r="AM25" s="2">
        <f>SUM(Q5:Q11)/SUM(P5:Q11)</f>
        <v>0.50292472927392151</v>
      </c>
      <c r="AN25" s="2">
        <f>SUM(Q5:Q9)/SUM(P5:Q9)</f>
        <v>0.62069383269442113</v>
      </c>
    </row>
    <row r="26" spans="2:40">
      <c r="C26" s="5"/>
      <c r="D26" s="5"/>
      <c r="E26" s="5"/>
      <c r="F26" s="5"/>
      <c r="M26" s="2"/>
      <c r="N26" s="2"/>
      <c r="O26" s="2"/>
      <c r="P26" s="2"/>
      <c r="R26" t="s">
        <v>33</v>
      </c>
      <c r="S26" s="4">
        <f>E9/(SUM(E5:E9))</f>
        <v>6.8447954595962188E-2</v>
      </c>
      <c r="T26" s="4">
        <f>D9/(SUM(D5:D9))</f>
        <v>7.7504408430598706E-2</v>
      </c>
      <c r="U26" s="4">
        <f>Q9/(SUM(Q5:Q9))</f>
        <v>6.9017677894267229E-2</v>
      </c>
      <c r="V26" s="4">
        <f>P9/(SUM(P5:P9))</f>
        <v>6.9011931649670344E-2</v>
      </c>
      <c r="Y26" s="2"/>
      <c r="Z26" s="2"/>
      <c r="AA26" s="2"/>
      <c r="AB26" s="2"/>
      <c r="AH26" s="1" t="s">
        <v>8</v>
      </c>
      <c r="AI26" s="2">
        <f>SUM(D5:D12)/SUM(D5:E12)</f>
        <v>0.56862791961728387</v>
      </c>
      <c r="AJ26" s="2">
        <f>SUM(D5:D11)/SUM(D5:E11)</f>
        <v>0.49843857169579947</v>
      </c>
      <c r="AK26" s="2">
        <f>SUM(D5:D9)/SUM(D5:E9)</f>
        <v>0.37917091186958735</v>
      </c>
      <c r="AL26" s="2">
        <f>P13/SUM(P13:Q13)</f>
        <v>0.57142686744773141</v>
      </c>
      <c r="AM26" s="2">
        <f>SUM(P5:P11)/SUM(P5:Q11)</f>
        <v>0.49707527072607849</v>
      </c>
      <c r="AN26" s="2">
        <f>SUM(P5:P9)/SUM(P5:Q9)</f>
        <v>0.37930616730557887</v>
      </c>
    </row>
    <row r="27" spans="2:40">
      <c r="M27" s="2"/>
      <c r="N27" s="2"/>
      <c r="O27" s="2"/>
      <c r="P27" s="2"/>
      <c r="R27" t="s">
        <v>6</v>
      </c>
      <c r="S27" s="4">
        <f>E7/(SUM(E5:E9))</f>
        <v>0.38571208779937433</v>
      </c>
      <c r="T27" s="4">
        <f>D7/(SUM(D5:D9))</f>
        <v>0.13517787667590339</v>
      </c>
      <c r="U27" s="4">
        <f>Q7/(SUM(Q5:Q9))</f>
        <v>0.37712608744144543</v>
      </c>
      <c r="V27" s="4">
        <f>P7/(SUM(P5:P9))</f>
        <v>0.1420847306823626</v>
      </c>
      <c r="AI27" s="2">
        <f t="shared" ref="AI27:AL27" si="3">SUM(AI25:AI26)</f>
        <v>1</v>
      </c>
      <c r="AJ27" s="2">
        <f t="shared" si="3"/>
        <v>1</v>
      </c>
      <c r="AK27" s="2">
        <f>SUM(AK25:AK26)</f>
        <v>1</v>
      </c>
      <c r="AL27" s="2">
        <f t="shared" si="3"/>
        <v>1</v>
      </c>
      <c r="AM27" s="2">
        <f t="shared" ref="AM27" si="4">SUM(AM25:AM26)</f>
        <v>1</v>
      </c>
      <c r="AN27" s="2">
        <f>SUM(AN25:AN26)</f>
        <v>1</v>
      </c>
    </row>
    <row r="28" spans="2:40">
      <c r="B28" s="43" t="s">
        <v>47</v>
      </c>
      <c r="M28" s="5"/>
      <c r="N28" s="5"/>
      <c r="O28" s="5"/>
      <c r="P28" s="5"/>
      <c r="S28" s="5">
        <f>SUM(S23:S27)</f>
        <v>1</v>
      </c>
      <c r="T28" s="5">
        <f t="shared" ref="T28:V28" si="5">SUM(T23:T27)</f>
        <v>1</v>
      </c>
      <c r="U28" s="5">
        <f t="shared" si="5"/>
        <v>1</v>
      </c>
      <c r="V28" s="5">
        <f t="shared" si="5"/>
        <v>0.99999999999999989</v>
      </c>
    </row>
    <row r="29" spans="2:40">
      <c r="T29" s="6"/>
      <c r="AI29" s="4"/>
      <c r="AJ29" s="4"/>
      <c r="AK29" s="4"/>
      <c r="AL29" s="4"/>
      <c r="AM29" s="4"/>
      <c r="AN29" s="4"/>
    </row>
    <row r="30" spans="2:40">
      <c r="T30" s="6"/>
      <c r="AI30" s="4"/>
      <c r="AJ30" s="4"/>
      <c r="AK30" s="4"/>
      <c r="AL30" s="4"/>
      <c r="AM30" s="4"/>
      <c r="AN30" s="4"/>
    </row>
    <row r="31" spans="2:40">
      <c r="T31" s="6"/>
    </row>
  </sheetData>
  <mergeCells count="6">
    <mergeCell ref="U1:W1"/>
    <mergeCell ref="X1:AE1"/>
    <mergeCell ref="U8:AF8"/>
    <mergeCell ref="U9:AF9"/>
    <mergeCell ref="X10:AE10"/>
    <mergeCell ref="U10:W10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B34F45-12B3-4B02-9CF9-6D62DF9552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70D949-494C-469D-A70D-377253BE6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9D74BC-4459-4FAB-A880-E669D520FE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by Gender -- new charts </vt:lpstr>
      <vt:lpstr>by Age -- new charts</vt:lpstr>
      <vt:lpstr>NSF vs ICE</vt:lpstr>
      <vt:lpstr>NSF tables</vt:lpstr>
      <vt:lpstr>Gender Comparison</vt:lpstr>
      <vt:lpstr>by Age</vt:lpstr>
      <vt:lpstr>by Gender - imputation only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Duclos</cp:lastModifiedBy>
  <dcterms:created xsi:type="dcterms:W3CDTF">2013-10-31T19:39:45Z</dcterms:created>
  <dcterms:modified xsi:type="dcterms:W3CDTF">2013-11-18T12:45:34Z</dcterms:modified>
</cp:coreProperties>
</file>