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 Services\HS benchmarks\2017\Results\Section II\"/>
    </mc:Choice>
  </mc:AlternateContent>
  <bookViews>
    <workbookView xWindow="480" yWindow="195" windowWidth="18195" windowHeight="11640" tabRatio="904" firstSheet="1" activeTab="1"/>
  </bookViews>
  <sheets>
    <sheet name="All DATA" sheetId="110" state="hidden" r:id="rId1"/>
    <sheet name="group (1)" sheetId="1" r:id="rId2"/>
  </sheets>
  <definedNames>
    <definedName name="_xlnm._FilterDatabase" localSheetId="0" hidden="1">'All DATA'!$A$1:$P$1</definedName>
    <definedName name="_xlnm.Print_Area" localSheetId="1">'group (1)'!$A:$K</definedName>
  </definedNames>
  <calcPr calcId="152511"/>
</workbook>
</file>

<file path=xl/calcChain.xml><?xml version="1.0" encoding="utf-8"?>
<calcChain xmlns="http://schemas.openxmlformats.org/spreadsheetml/2006/main">
  <c r="A137" i="1" l="1"/>
  <c r="A132" i="1"/>
  <c r="A74" i="1"/>
  <c r="A68" i="1"/>
  <c r="A106" i="1"/>
  <c r="A101" i="1"/>
  <c r="A41" i="1"/>
  <c r="A35" i="1"/>
  <c r="A8" i="1"/>
  <c r="A2" i="1"/>
  <c r="N1" i="1"/>
  <c r="N2" i="1"/>
  <c r="A1" i="1"/>
  <c r="N4" i="1" l="1"/>
  <c r="N5" i="1"/>
  <c r="N8" i="1"/>
  <c r="N10" i="1"/>
  <c r="N11" i="1"/>
  <c r="A14" i="1"/>
  <c r="A4" i="1"/>
  <c r="B11" i="1"/>
  <c r="C11" i="1"/>
  <c r="E10" i="1"/>
  <c r="E11" i="1"/>
  <c r="E4" i="1"/>
  <c r="C4" i="1"/>
  <c r="B5" i="1"/>
  <c r="A5" i="1"/>
  <c r="D5" i="1"/>
  <c r="D11" i="1"/>
  <c r="C5" i="1"/>
  <c r="F11" i="1"/>
  <c r="A11" i="1"/>
  <c r="D10" i="1"/>
  <c r="A10" i="1"/>
  <c r="I11" i="1"/>
  <c r="G10" i="1"/>
  <c r="E5" i="1"/>
  <c r="H11" i="1"/>
  <c r="I10" i="1"/>
  <c r="B10" i="1"/>
  <c r="H10" i="1"/>
  <c r="C10" i="1"/>
  <c r="D4" i="1"/>
  <c r="G11" i="1"/>
  <c r="F10" i="1"/>
  <c r="B4" i="1"/>
  <c r="N139" i="1" l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A142" i="1" l="1"/>
  <c r="N70" i="1" l="1"/>
  <c r="N71" i="1"/>
  <c r="E108" i="1"/>
  <c r="C134" i="1"/>
  <c r="B70" i="1"/>
  <c r="A108" i="1"/>
  <c r="G139" i="1"/>
  <c r="H76" i="1"/>
  <c r="C139" i="1"/>
  <c r="D77" i="1"/>
  <c r="A70" i="1"/>
  <c r="C44" i="1"/>
  <c r="D37" i="1"/>
  <c r="F139" i="1"/>
  <c r="I108" i="1"/>
  <c r="D103" i="1"/>
  <c r="H44" i="1"/>
  <c r="I77" i="1"/>
  <c r="A43" i="1"/>
  <c r="B108" i="1"/>
  <c r="B77" i="1"/>
  <c r="A77" i="1"/>
  <c r="D134" i="1"/>
  <c r="F108" i="1"/>
  <c r="E139" i="1"/>
  <c r="G43" i="1"/>
  <c r="D108" i="1"/>
  <c r="I43" i="1"/>
  <c r="C77" i="1"/>
  <c r="G108" i="1"/>
  <c r="E70" i="1"/>
  <c r="G44" i="1"/>
  <c r="F44" i="1"/>
  <c r="B76" i="1"/>
  <c r="E44" i="1"/>
  <c r="E37" i="1"/>
  <c r="H108" i="1"/>
  <c r="D76" i="1"/>
  <c r="E134" i="1"/>
  <c r="D139" i="1"/>
  <c r="H77" i="1"/>
  <c r="A44" i="1"/>
  <c r="C37" i="1"/>
  <c r="G77" i="1"/>
  <c r="A71" i="1"/>
  <c r="C71" i="1"/>
  <c r="H139" i="1"/>
  <c r="C76" i="1"/>
  <c r="E103" i="1"/>
  <c r="D44" i="1"/>
  <c r="C70" i="1"/>
  <c r="I139" i="1"/>
  <c r="E43" i="1"/>
  <c r="B103" i="1"/>
  <c r="C108" i="1"/>
  <c r="F76" i="1"/>
  <c r="B44" i="1"/>
  <c r="I76" i="1"/>
  <c r="G76" i="1"/>
  <c r="I44" i="1"/>
  <c r="B71" i="1"/>
  <c r="B37" i="1"/>
  <c r="F77" i="1"/>
  <c r="E77" i="1"/>
  <c r="A103" i="1"/>
  <c r="D71" i="1"/>
  <c r="F43" i="1"/>
  <c r="E76" i="1"/>
  <c r="C43" i="1"/>
  <c r="D70" i="1"/>
  <c r="E71" i="1"/>
  <c r="A37" i="1"/>
  <c r="D43" i="1"/>
  <c r="A76" i="1"/>
  <c r="B43" i="1"/>
  <c r="C103" i="1"/>
  <c r="H43" i="1"/>
  <c r="N38" i="1" l="1"/>
  <c r="C38" i="1"/>
  <c r="A38" i="1"/>
  <c r="B38" i="1"/>
  <c r="E38" i="1"/>
  <c r="D38" i="1"/>
  <c r="A47" i="1" l="1"/>
  <c r="A111" i="1"/>
  <c r="A80" i="1"/>
  <c r="B134" i="1"/>
  <c r="B139" i="1"/>
  <c r="A139" i="1"/>
  <c r="A134" i="1"/>
</calcChain>
</file>

<file path=xl/sharedStrings.xml><?xml version="1.0" encoding="utf-8"?>
<sst xmlns="http://schemas.openxmlformats.org/spreadsheetml/2006/main" count="106" uniqueCount="49">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</sst>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0.46525181693640144</c:v>
                </c:pt>
                <c:pt idx="1">
                  <c:v>0.47188606240223924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0.10047135858081593</c:v>
                </c:pt>
                <c:pt idx="1">
                  <c:v>0.10073817952306469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0.21108969744816217</c:v>
                </c:pt>
                <c:pt idx="4" formatCode="0%">
                  <c:v>0.20400098789824647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0.35463347806905521</c:v>
                </c:pt>
                <c:pt idx="4" formatCode="0%">
                  <c:v>0.36862325402705742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0.48508138481900293</c:v>
                </c:pt>
                <c:pt idx="7" formatCode="0%">
                  <c:v>0.48832359155895833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8.0641790698214408E-2</c:v>
                </c:pt>
                <c:pt idx="7" formatCode="0%">
                  <c:v>8.4300650366345597E-2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9849088"/>
        <c:axId val="220004264"/>
      </c:barChart>
      <c:catAx>
        <c:axId val="219849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0004264"/>
        <c:crosses val="autoZero"/>
        <c:auto val="1"/>
        <c:lblAlgn val="ctr"/>
        <c:lblOffset val="100"/>
        <c:noMultiLvlLbl val="0"/>
      </c:catAx>
      <c:valAx>
        <c:axId val="2200042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984908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0.50687040985548448</c:v>
                </c:pt>
                <c:pt idx="1">
                  <c:v>0.50693106090510132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0.11345652688936271</c:v>
                </c:pt>
                <c:pt idx="1">
                  <c:v>0.1085285717602805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0.25387348969438522</c:v>
                </c:pt>
                <c:pt idx="4" formatCode="0%">
                  <c:v>0.24310957345531381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0.36645344705046196</c:v>
                </c:pt>
                <c:pt idx="4" formatCode="0%">
                  <c:v>0.37235005921006803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0.53120113717128647</c:v>
                </c:pt>
                <c:pt idx="7" formatCode="0%">
                  <c:v>0.52761975526505211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8.9125799573560774E-2</c:v>
                </c:pt>
                <c:pt idx="7" formatCode="0%">
                  <c:v>8.7839877400329724E-2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78669896"/>
        <c:axId val="178670680"/>
      </c:barChart>
      <c:catAx>
        <c:axId val="178669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78670680"/>
        <c:crosses val="autoZero"/>
        <c:auto val="1"/>
        <c:lblAlgn val="ctr"/>
        <c:lblOffset val="100"/>
        <c:noMultiLvlLbl val="0"/>
      </c:catAx>
      <c:valAx>
        <c:axId val="1786706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866989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0.81752215093186675</c:v>
                </c:pt>
                <c:pt idx="2" formatCode="0%">
                  <c:v>0.81187193269455482</c:v>
                </c:pt>
                <c:pt idx="3" formatCode="0%">
                  <c:v>0.84276466903320113</c:v>
                </c:pt>
                <c:pt idx="5" formatCode="0%">
                  <c:v>0.73329600597237776</c:v>
                </c:pt>
                <c:pt idx="6" formatCode="0%">
                  <c:v>0.87587276958882854</c:v>
                </c:pt>
                <c:pt idx="8" formatCode="0%">
                  <c:v>0.81125680135581124</c:v>
                </c:pt>
                <c:pt idx="9" formatCode="0%">
                  <c:v>0.85486443381180222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7723632"/>
        <c:axId val="377724024"/>
      </c:barChart>
      <c:catAx>
        <c:axId val="37772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724024"/>
        <c:crosses val="autoZero"/>
        <c:auto val="1"/>
        <c:lblAlgn val="ctr"/>
        <c:lblOffset val="100"/>
        <c:noMultiLvlLbl val="0"/>
      </c:catAx>
      <c:valAx>
        <c:axId val="3777240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7772363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0.53570383766389196</c:v>
                </c:pt>
                <c:pt idx="1">
                  <c:v>0.54596067282634442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0.12518284088189144</c:v>
                </c:pt>
                <c:pt idx="1">
                  <c:v>0.12082444918265814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0.28185420600515942</c:v>
                </c:pt>
                <c:pt idx="4" formatCode="0%">
                  <c:v>0.28630656242596542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0.37903247254062394</c:v>
                </c:pt>
                <c:pt idx="4" formatCode="0%">
                  <c:v>0.38047855958303717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0.5581234541634531</c:v>
                </c:pt>
                <c:pt idx="7" formatCode="0%">
                  <c:v>0.56965174129353235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0.10276322438233025</c:v>
                </c:pt>
                <c:pt idx="7" formatCode="0%">
                  <c:v>9.7133380715470272E-2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77725592"/>
        <c:axId val="377725984"/>
      </c:barChart>
      <c:catAx>
        <c:axId val="377725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77725984"/>
        <c:crosses val="autoZero"/>
        <c:auto val="1"/>
        <c:lblAlgn val="ctr"/>
        <c:lblOffset val="100"/>
        <c:noMultiLvlLbl val="0"/>
      </c:catAx>
      <c:valAx>
        <c:axId val="377725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7772559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0.18886697348235809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8.4242822704361162E-2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6.320403243480166E-2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0.20990576375191761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0.21108919570458032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6.2020600482138942E-2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77940024"/>
        <c:axId val="377940416"/>
      </c:barChart>
      <c:catAx>
        <c:axId val="37794002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377940416"/>
        <c:crosses val="autoZero"/>
        <c:auto val="1"/>
        <c:lblAlgn val="ctr"/>
        <c:lblOffset val="100"/>
        <c:noMultiLvlLbl val="0"/>
      </c:catAx>
      <c:valAx>
        <c:axId val="3779404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7794002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pane ySplit="1" topLeftCell="A2" activePane="bottomLeft" state="frozen"/>
      <selection activeCell="B1" sqref="B1"/>
      <selection pane="bottomLeft" activeCell="A2" sqref="A2:P9"/>
    </sheetView>
  </sheetViews>
  <sheetFormatPr defaultRowHeight="15" x14ac:dyDescent="0.25"/>
  <cols>
    <col min="1" max="1" width="19.7109375" style="29" bestFit="1" customWidth="1"/>
    <col min="2" max="2" width="16.42578125" style="29" bestFit="1" customWidth="1"/>
    <col min="3" max="3" width="17.42578125" style="29" bestFit="1" customWidth="1"/>
    <col min="4" max="4" width="16.140625" style="29" bestFit="1" customWidth="1"/>
    <col min="5" max="10" width="12" style="29" bestFit="1" customWidth="1"/>
    <col min="11" max="11" width="13.42578125" style="29" bestFit="1" customWidth="1"/>
    <col min="12" max="12" width="10.140625" style="29" bestFit="1" customWidth="1"/>
    <col min="13" max="15" width="10.7109375" style="29" bestFit="1" customWidth="1"/>
    <col min="16" max="16" width="23.42578125" style="29" bestFit="1" customWidth="1"/>
    <col min="17" max="16384" width="9.140625" style="29"/>
  </cols>
  <sheetData>
    <row r="1" spans="1:16" s="35" customFormat="1" x14ac:dyDescent="0.25">
      <c r="A1" s="35" t="s">
        <v>8</v>
      </c>
      <c r="B1" s="35" t="s">
        <v>9</v>
      </c>
      <c r="C1" s="35" t="s">
        <v>10</v>
      </c>
      <c r="D1" s="35" t="s">
        <v>11</v>
      </c>
      <c r="E1" s="35" t="s">
        <v>12</v>
      </c>
      <c r="F1" s="35" t="s">
        <v>13</v>
      </c>
      <c r="G1" s="35" t="s">
        <v>14</v>
      </c>
      <c r="H1" s="35" t="s">
        <v>15</v>
      </c>
      <c r="I1" s="35" t="s">
        <v>16</v>
      </c>
      <c r="J1" s="35" t="s">
        <v>17</v>
      </c>
      <c r="K1" s="35" t="s">
        <v>18</v>
      </c>
      <c r="L1" s="35" t="s">
        <v>32</v>
      </c>
      <c r="M1" s="35" t="s">
        <v>33</v>
      </c>
      <c r="N1" s="35" t="s">
        <v>34</v>
      </c>
      <c r="O1" s="35" t="s">
        <v>35</v>
      </c>
      <c r="P1" s="35" t="s">
        <v>46</v>
      </c>
    </row>
    <row r="2" spans="1:16" x14ac:dyDescent="0.25">
      <c r="A2" s="42" t="s">
        <v>48</v>
      </c>
      <c r="B2" s="42" t="s">
        <v>19</v>
      </c>
      <c r="C2" s="43">
        <v>2015</v>
      </c>
      <c r="D2" s="44">
        <v>43067</v>
      </c>
      <c r="E2" s="46">
        <v>0.5657231755172174</v>
      </c>
      <c r="F2" s="46">
        <v>0.46525181693640144</v>
      </c>
      <c r="G2" s="46">
        <v>0.10047135858081593</v>
      </c>
      <c r="H2" s="46">
        <v>0.21108969744816217</v>
      </c>
      <c r="I2" s="46">
        <v>0.35463347806905521</v>
      </c>
      <c r="J2" s="46">
        <v>0.48508138481900293</v>
      </c>
      <c r="K2" s="46">
        <v>8.0641790698214408E-2</v>
      </c>
      <c r="L2" s="44">
        <v>473</v>
      </c>
      <c r="M2" s="45">
        <v>0.38775510204081631</v>
      </c>
      <c r="N2" s="45">
        <v>0.61904761904761907</v>
      </c>
      <c r="O2" s="45">
        <v>0.77011494252873558</v>
      </c>
      <c r="P2" s="46">
        <v>0.35038278042827026</v>
      </c>
    </row>
    <row r="3" spans="1:16" x14ac:dyDescent="0.25">
      <c r="A3" s="42" t="s">
        <v>48</v>
      </c>
      <c r="B3" s="42" t="s">
        <v>19</v>
      </c>
      <c r="C3" s="43">
        <v>2016</v>
      </c>
      <c r="D3" s="44">
        <v>36441</v>
      </c>
      <c r="E3" s="46">
        <v>0.57262424192530392</v>
      </c>
      <c r="F3" s="46">
        <v>0.47188606240223924</v>
      </c>
      <c r="G3" s="46">
        <v>0.10073817952306469</v>
      </c>
      <c r="H3" s="46">
        <v>0.20400098789824647</v>
      </c>
      <c r="I3" s="46">
        <v>0.36862325402705742</v>
      </c>
      <c r="J3" s="46">
        <v>0.48832359155895833</v>
      </c>
      <c r="K3" s="46">
        <v>8.4300650366345597E-2</v>
      </c>
      <c r="L3" s="44">
        <v>404</v>
      </c>
      <c r="M3" s="45">
        <v>0.37261367580701144</v>
      </c>
      <c r="N3" s="45">
        <v>0.59032634032634035</v>
      </c>
      <c r="O3" s="45">
        <v>0.77419354838709675</v>
      </c>
      <c r="P3" s="46">
        <v>0.274245842425139</v>
      </c>
    </row>
    <row r="4" spans="1:16" x14ac:dyDescent="0.25">
      <c r="A4" s="42" t="s">
        <v>48</v>
      </c>
      <c r="B4" s="42" t="s">
        <v>20</v>
      </c>
      <c r="C4" s="43">
        <v>2014</v>
      </c>
      <c r="D4" s="44">
        <v>42210</v>
      </c>
      <c r="E4" s="46">
        <v>0.62032693674484718</v>
      </c>
      <c r="F4" s="46">
        <v>0.50687040985548448</v>
      </c>
      <c r="G4" s="46">
        <v>0.11345652688936271</v>
      </c>
      <c r="H4" s="46">
        <v>0.25387348969438522</v>
      </c>
      <c r="I4" s="46">
        <v>0.36645344705046196</v>
      </c>
      <c r="J4" s="46">
        <v>0.53120113717128647</v>
      </c>
      <c r="K4" s="46">
        <v>8.9125799573560774E-2</v>
      </c>
      <c r="L4" s="44">
        <v>488</v>
      </c>
      <c r="M4" s="45">
        <v>0.44317657906869523</v>
      </c>
      <c r="N4" s="45">
        <v>0.68644662921348321</v>
      </c>
      <c r="O4" s="45">
        <v>0.82404540763673895</v>
      </c>
      <c r="P4" s="46">
        <v>0.35395259065949003</v>
      </c>
    </row>
    <row r="5" spans="1:16" x14ac:dyDescent="0.25">
      <c r="A5" s="42" t="s">
        <v>48</v>
      </c>
      <c r="B5" s="42" t="s">
        <v>20</v>
      </c>
      <c r="C5" s="43">
        <v>2015</v>
      </c>
      <c r="D5" s="44">
        <v>43067</v>
      </c>
      <c r="E5" s="46">
        <v>0.61545963266538184</v>
      </c>
      <c r="F5" s="46">
        <v>0.50693106090510132</v>
      </c>
      <c r="G5" s="46">
        <v>0.1085285717602805</v>
      </c>
      <c r="H5" s="46">
        <v>0.24310957345531381</v>
      </c>
      <c r="I5" s="46">
        <v>0.37235005921006803</v>
      </c>
      <c r="J5" s="46">
        <v>0.52761975526505211</v>
      </c>
      <c r="K5" s="46">
        <v>8.7839877400329724E-2</v>
      </c>
      <c r="L5" s="44">
        <v>473</v>
      </c>
      <c r="M5" s="45">
        <v>0.44117647058823528</v>
      </c>
      <c r="N5" s="45">
        <v>0.66666666666666663</v>
      </c>
      <c r="O5" s="45">
        <v>0.81690140845070425</v>
      </c>
      <c r="P5" s="46">
        <v>0.35038278042827026</v>
      </c>
    </row>
    <row r="6" spans="1:16" x14ac:dyDescent="0.25">
      <c r="A6" s="42" t="s">
        <v>48</v>
      </c>
      <c r="B6" s="42" t="s">
        <v>21</v>
      </c>
      <c r="C6" s="43">
        <v>2013</v>
      </c>
      <c r="D6" s="44">
        <v>37601</v>
      </c>
      <c r="E6" s="46">
        <v>0.66088667854578331</v>
      </c>
      <c r="F6" s="46">
        <v>0.53570383766389196</v>
      </c>
      <c r="G6" s="46">
        <v>0.12518284088189144</v>
      </c>
      <c r="H6" s="46">
        <v>0.28185420600515942</v>
      </c>
      <c r="I6" s="46">
        <v>0.37903247254062394</v>
      </c>
      <c r="J6" s="46">
        <v>0.5581234541634531</v>
      </c>
      <c r="K6" s="46">
        <v>0.10276322438233025</v>
      </c>
      <c r="L6" s="44">
        <v>453</v>
      </c>
      <c r="M6" s="45">
        <v>0.52941176470588236</v>
      </c>
      <c r="N6" s="45">
        <v>0.72413793103448276</v>
      </c>
      <c r="O6" s="45">
        <v>0.85185185185185186</v>
      </c>
      <c r="P6" s="46">
        <v>0.33822870290136553</v>
      </c>
    </row>
    <row r="7" spans="1:16" x14ac:dyDescent="0.25">
      <c r="A7" s="42" t="s">
        <v>48</v>
      </c>
      <c r="B7" s="42" t="s">
        <v>21</v>
      </c>
      <c r="C7" s="43">
        <v>2014</v>
      </c>
      <c r="D7" s="44">
        <v>42210</v>
      </c>
      <c r="E7" s="46">
        <v>0.66678512200900264</v>
      </c>
      <c r="F7" s="46">
        <v>0.54596067282634442</v>
      </c>
      <c r="G7" s="46">
        <v>0.12082444918265814</v>
      </c>
      <c r="H7" s="46">
        <v>0.28630656242596542</v>
      </c>
      <c r="I7" s="46">
        <v>0.38047855958303717</v>
      </c>
      <c r="J7" s="46">
        <v>0.56965174129353235</v>
      </c>
      <c r="K7" s="46">
        <v>9.7133380715470272E-2</v>
      </c>
      <c r="L7" s="44">
        <v>488</v>
      </c>
      <c r="M7" s="45">
        <v>0.5</v>
      </c>
      <c r="N7" s="45">
        <v>0.74352244806790257</v>
      </c>
      <c r="O7" s="45">
        <v>0.85786435786435788</v>
      </c>
      <c r="P7" s="46">
        <v>0.35395259065949003</v>
      </c>
    </row>
    <row r="8" spans="1:16" x14ac:dyDescent="0.25">
      <c r="A8" s="42" t="s">
        <v>48</v>
      </c>
      <c r="B8" s="42" t="s">
        <v>22</v>
      </c>
      <c r="C8" s="43">
        <v>2014</v>
      </c>
      <c r="D8" s="44">
        <v>26184</v>
      </c>
      <c r="E8" s="46">
        <v>0.81752215093186675</v>
      </c>
      <c r="F8" s="46">
        <v>0.81187193269455482</v>
      </c>
      <c r="G8" s="46">
        <v>0.84276466903320113</v>
      </c>
      <c r="H8" s="46">
        <v>0.73329600597237776</v>
      </c>
      <c r="I8" s="46">
        <v>0.87587276958882854</v>
      </c>
      <c r="J8" s="46">
        <v>0.81125680135581124</v>
      </c>
      <c r="K8" s="46">
        <v>0.85486443381180222</v>
      </c>
      <c r="L8" s="44">
        <v>488</v>
      </c>
      <c r="M8" s="45">
        <v>0.68990384615384615</v>
      </c>
      <c r="N8" s="45">
        <v>0.80487804878048785</v>
      </c>
      <c r="O8" s="45">
        <v>0.88888888888888884</v>
      </c>
      <c r="P8" s="46">
        <v>0.35395259065949003</v>
      </c>
    </row>
    <row r="9" spans="1:16" x14ac:dyDescent="0.25">
      <c r="A9" s="42" t="s">
        <v>48</v>
      </c>
      <c r="B9" s="42" t="s">
        <v>41</v>
      </c>
      <c r="C9" s="43">
        <v>2010</v>
      </c>
      <c r="D9" s="44">
        <v>22815</v>
      </c>
      <c r="E9" s="46">
        <v>0.27310979618671927</v>
      </c>
      <c r="F9" s="46">
        <v>0.18886697348235809</v>
      </c>
      <c r="G9" s="46">
        <v>8.4242822704361162E-2</v>
      </c>
      <c r="H9" s="46">
        <v>6.320403243480166E-2</v>
      </c>
      <c r="I9" s="46">
        <v>0.20990576375191761</v>
      </c>
      <c r="J9" s="46">
        <v>0.21108919570458032</v>
      </c>
      <c r="K9" s="46">
        <v>6.2020600482138942E-2</v>
      </c>
      <c r="L9" s="44">
        <v>327</v>
      </c>
      <c r="M9" s="45">
        <v>0.1111111111111111</v>
      </c>
      <c r="N9" s="45">
        <v>0.22916666666666666</v>
      </c>
      <c r="O9" s="45">
        <v>0.37037037037037035</v>
      </c>
      <c r="P9" s="46">
        <v>0.28230426149063803</v>
      </c>
    </row>
    <row r="10" spans="1:16" x14ac:dyDescent="0.25">
      <c r="A10" s="38"/>
      <c r="B10" s="38"/>
      <c r="C10" s="39"/>
      <c r="D10" s="37"/>
      <c r="E10" s="37"/>
      <c r="F10" s="37"/>
      <c r="G10" s="37"/>
      <c r="H10" s="37"/>
      <c r="I10" s="37"/>
      <c r="J10" s="37"/>
      <c r="K10" s="37"/>
      <c r="L10" s="40"/>
      <c r="M10" s="41"/>
      <c r="N10" s="41"/>
      <c r="O10" s="41"/>
      <c r="P10" s="37"/>
    </row>
    <row r="11" spans="1:16" x14ac:dyDescent="0.25">
      <c r="A11" s="38"/>
      <c r="B11" s="38"/>
      <c r="C11" s="39"/>
      <c r="D11" s="37"/>
      <c r="E11" s="37"/>
      <c r="F11" s="37"/>
      <c r="G11" s="37"/>
      <c r="H11" s="37"/>
      <c r="I11" s="37"/>
      <c r="J11" s="37"/>
      <c r="K11" s="37"/>
      <c r="L11" s="40"/>
      <c r="M11" s="41"/>
      <c r="N11" s="41"/>
      <c r="O11" s="41"/>
      <c r="P11" s="37"/>
    </row>
    <row r="12" spans="1:16" x14ac:dyDescent="0.25">
      <c r="A12" s="38"/>
      <c r="B12" s="38"/>
      <c r="C12" s="39"/>
      <c r="D12" s="37"/>
      <c r="E12" s="37"/>
      <c r="F12" s="37"/>
      <c r="G12" s="37"/>
      <c r="H12" s="37"/>
      <c r="I12" s="37"/>
      <c r="J12" s="37"/>
      <c r="K12" s="37"/>
      <c r="L12" s="40"/>
      <c r="M12" s="41"/>
      <c r="N12" s="41"/>
      <c r="O12" s="41"/>
      <c r="P12" s="37"/>
    </row>
    <row r="13" spans="1:16" x14ac:dyDescent="0.25">
      <c r="A13" s="38"/>
      <c r="B13" s="38"/>
      <c r="C13" s="39"/>
      <c r="D13" s="37"/>
      <c r="E13" s="37"/>
      <c r="F13" s="37"/>
      <c r="G13" s="37"/>
      <c r="H13" s="37"/>
      <c r="I13" s="37"/>
      <c r="J13" s="37"/>
      <c r="K13" s="37"/>
      <c r="L13" s="40"/>
      <c r="M13" s="41"/>
      <c r="N13" s="41"/>
      <c r="O13" s="41"/>
      <c r="P13" s="37"/>
    </row>
    <row r="14" spans="1:16" x14ac:dyDescent="0.25">
      <c r="A14" s="38"/>
      <c r="B14" s="38"/>
      <c r="C14" s="39"/>
      <c r="D14" s="37"/>
      <c r="E14" s="37"/>
      <c r="F14" s="37"/>
      <c r="G14" s="37"/>
      <c r="H14" s="37"/>
      <c r="I14" s="37"/>
      <c r="J14" s="37"/>
      <c r="K14" s="37"/>
      <c r="L14" s="40"/>
      <c r="M14" s="41"/>
      <c r="N14" s="41"/>
      <c r="O14" s="41"/>
      <c r="P14" s="37"/>
    </row>
    <row r="15" spans="1:16" x14ac:dyDescent="0.25">
      <c r="A15" s="38"/>
      <c r="B15" s="38"/>
      <c r="C15" s="39"/>
      <c r="D15" s="37"/>
      <c r="E15" s="37"/>
      <c r="F15" s="37"/>
      <c r="G15" s="37"/>
      <c r="H15" s="37"/>
      <c r="I15" s="37"/>
      <c r="J15" s="37"/>
      <c r="K15" s="37"/>
      <c r="L15" s="40"/>
      <c r="M15" s="41"/>
      <c r="N15" s="41"/>
      <c r="O15" s="41"/>
      <c r="P15" s="37"/>
    </row>
    <row r="16" spans="1:16" x14ac:dyDescent="0.25">
      <c r="A16" s="38"/>
      <c r="B16" s="38"/>
      <c r="C16" s="39"/>
      <c r="D16" s="37"/>
      <c r="E16" s="37"/>
      <c r="F16" s="37"/>
      <c r="G16" s="37"/>
      <c r="H16" s="37"/>
      <c r="I16" s="37"/>
      <c r="J16" s="37"/>
      <c r="K16" s="37"/>
      <c r="L16" s="40"/>
      <c r="M16" s="41"/>
      <c r="N16" s="41"/>
      <c r="O16" s="41"/>
      <c r="P16" s="37"/>
    </row>
    <row r="17" spans="1:16" x14ac:dyDescent="0.25">
      <c r="A17" s="38"/>
      <c r="B17" s="38"/>
      <c r="C17" s="39"/>
      <c r="D17" s="37"/>
      <c r="E17" s="37"/>
      <c r="F17" s="37"/>
      <c r="G17" s="37"/>
      <c r="H17" s="37"/>
      <c r="I17" s="37"/>
      <c r="J17" s="37"/>
      <c r="K17" s="37"/>
      <c r="L17" s="40"/>
      <c r="M17" s="41"/>
      <c r="N17" s="41"/>
      <c r="O17" s="41"/>
      <c r="P17" s="37"/>
    </row>
    <row r="18" spans="1:16" x14ac:dyDescent="0.25">
      <c r="A18" s="30"/>
      <c r="B18" s="30"/>
      <c r="C18" s="31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4"/>
      <c r="O18" s="34"/>
      <c r="P18" s="32"/>
    </row>
    <row r="19" spans="1:16" x14ac:dyDescent="0.25">
      <c r="A19" s="30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2"/>
    </row>
    <row r="20" spans="1:16" x14ac:dyDescent="0.25">
      <c r="A20" s="30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2"/>
    </row>
    <row r="21" spans="1:16" x14ac:dyDescent="0.25">
      <c r="A21" s="30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4"/>
      <c r="O21" s="34"/>
      <c r="P21" s="32"/>
    </row>
    <row r="22" spans="1:16" x14ac:dyDescent="0.25">
      <c r="A22" s="30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4"/>
      <c r="O22" s="34"/>
      <c r="P22" s="32"/>
    </row>
    <row r="23" spans="1:16" x14ac:dyDescent="0.25">
      <c r="A23" s="30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4"/>
      <c r="O23" s="34"/>
      <c r="P23" s="32"/>
    </row>
    <row r="24" spans="1:16" x14ac:dyDescent="0.25">
      <c r="A24" s="30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4"/>
      <c r="O24" s="34"/>
      <c r="P24" s="32"/>
    </row>
    <row r="25" spans="1:16" x14ac:dyDescent="0.25">
      <c r="A25" s="30"/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2"/>
    </row>
    <row r="26" spans="1:16" x14ac:dyDescent="0.25">
      <c r="A26" s="30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2"/>
    </row>
    <row r="27" spans="1:16" x14ac:dyDescent="0.25">
      <c r="A27" s="30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4"/>
      <c r="O27" s="34"/>
      <c r="P27" s="32"/>
    </row>
    <row r="28" spans="1:16" x14ac:dyDescent="0.25">
      <c r="A28" s="30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4"/>
      <c r="O28" s="34"/>
      <c r="P28" s="32"/>
    </row>
    <row r="29" spans="1:16" x14ac:dyDescent="0.25">
      <c r="A29" s="30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4"/>
      <c r="O29" s="34"/>
      <c r="P29" s="32"/>
    </row>
    <row r="30" spans="1:16" x14ac:dyDescent="0.25">
      <c r="A30" s="30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2"/>
    </row>
    <row r="31" spans="1:16" x14ac:dyDescent="0.25">
      <c r="A31" s="30"/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4"/>
      <c r="O31" s="34"/>
      <c r="P31" s="32"/>
    </row>
    <row r="32" spans="1:16" x14ac:dyDescent="0.25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4"/>
      <c r="O32" s="34"/>
      <c r="P32" s="32"/>
    </row>
    <row r="33" spans="1:16" x14ac:dyDescent="0.25">
      <c r="A33" s="30"/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4"/>
      <c r="O33" s="34"/>
      <c r="P33" s="32"/>
    </row>
    <row r="34" spans="1:16" x14ac:dyDescent="0.25">
      <c r="A34" s="30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4"/>
      <c r="O34" s="34"/>
      <c r="P34" s="32"/>
    </row>
    <row r="35" spans="1:16" x14ac:dyDescent="0.25">
      <c r="A35" s="30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4"/>
      <c r="O35" s="34"/>
      <c r="P35" s="32"/>
    </row>
    <row r="36" spans="1:16" x14ac:dyDescent="0.25">
      <c r="A36" s="30"/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4"/>
      <c r="O36" s="34"/>
      <c r="P36" s="32"/>
    </row>
    <row r="37" spans="1:16" x14ac:dyDescent="0.25">
      <c r="A37" s="30"/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4"/>
      <c r="O37" s="34"/>
      <c r="P37" s="32"/>
    </row>
    <row r="38" spans="1:16" x14ac:dyDescent="0.25">
      <c r="A38" s="30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4"/>
      <c r="O38" s="34"/>
      <c r="P38" s="32"/>
    </row>
    <row r="39" spans="1:16" x14ac:dyDescent="0.25">
      <c r="A39" s="30"/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4"/>
      <c r="O39" s="34"/>
      <c r="P39" s="32"/>
    </row>
    <row r="40" spans="1:16" x14ac:dyDescent="0.25">
      <c r="A40" s="30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4"/>
      <c r="O40" s="34"/>
      <c r="P40" s="32"/>
    </row>
    <row r="41" spans="1:16" x14ac:dyDescent="0.25">
      <c r="A41" s="30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4"/>
      <c r="O41" s="34"/>
      <c r="P41" s="32"/>
    </row>
    <row r="42" spans="1:16" x14ac:dyDescent="0.25">
      <c r="A42" s="30"/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4"/>
      <c r="O42" s="34"/>
      <c r="P42" s="32"/>
    </row>
    <row r="43" spans="1:16" x14ac:dyDescent="0.25">
      <c r="A43" s="30"/>
      <c r="B43" s="30"/>
      <c r="C43" s="31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4"/>
      <c r="O43" s="34"/>
      <c r="P43" s="32"/>
    </row>
    <row r="44" spans="1:16" x14ac:dyDescent="0.25">
      <c r="A44" s="30"/>
      <c r="B44" s="30"/>
      <c r="C44" s="31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4"/>
      <c r="O44" s="34"/>
      <c r="P44" s="32"/>
    </row>
    <row r="45" spans="1:16" x14ac:dyDescent="0.25">
      <c r="A45" s="30"/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4"/>
      <c r="O45" s="34"/>
      <c r="P45" s="32"/>
    </row>
    <row r="46" spans="1:16" x14ac:dyDescent="0.25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4"/>
      <c r="O46" s="34"/>
      <c r="P46" s="32"/>
    </row>
    <row r="47" spans="1:16" x14ac:dyDescent="0.25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4"/>
      <c r="O47" s="34"/>
      <c r="P47" s="32"/>
    </row>
    <row r="48" spans="1:16" x14ac:dyDescent="0.25">
      <c r="A48" s="30"/>
      <c r="B48" s="30"/>
      <c r="C48" s="31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4"/>
      <c r="O48" s="34"/>
      <c r="P48" s="32"/>
    </row>
    <row r="49" spans="1:16" x14ac:dyDescent="0.25">
      <c r="A49" s="30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34"/>
      <c r="N49" s="34"/>
      <c r="O49" s="34"/>
      <c r="P49" s="32"/>
    </row>
    <row r="50" spans="1:16" x14ac:dyDescent="0.25">
      <c r="A50" s="30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4"/>
      <c r="O50" s="34"/>
      <c r="P50" s="32"/>
    </row>
    <row r="51" spans="1:16" x14ac:dyDescent="0.25">
      <c r="A51" s="30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4"/>
      <c r="O51" s="34"/>
      <c r="P51" s="32"/>
    </row>
    <row r="52" spans="1:16" x14ac:dyDescent="0.25">
      <c r="A52" s="30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4"/>
      <c r="O52" s="34"/>
      <c r="P52" s="32"/>
    </row>
    <row r="53" spans="1:16" x14ac:dyDescent="0.25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4"/>
      <c r="O53" s="34"/>
      <c r="P53" s="32"/>
    </row>
    <row r="54" spans="1:16" x14ac:dyDescent="0.25">
      <c r="A54" s="30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4"/>
      <c r="O54" s="34"/>
      <c r="P54" s="32"/>
    </row>
    <row r="55" spans="1:16" x14ac:dyDescent="0.25">
      <c r="A55" s="30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4"/>
      <c r="O55" s="34"/>
      <c r="P55" s="32"/>
    </row>
    <row r="56" spans="1:16" x14ac:dyDescent="0.25">
      <c r="A56" s="30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4"/>
      <c r="O56" s="34"/>
      <c r="P56" s="32"/>
    </row>
    <row r="57" spans="1:16" x14ac:dyDescent="0.25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4"/>
      <c r="O57" s="34"/>
      <c r="P57" s="32"/>
    </row>
    <row r="58" spans="1:16" x14ac:dyDescent="0.25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4"/>
      <c r="O58" s="34"/>
      <c r="P58" s="32"/>
    </row>
    <row r="59" spans="1:16" x14ac:dyDescent="0.25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4"/>
      <c r="O59" s="34"/>
      <c r="P59" s="32"/>
    </row>
    <row r="60" spans="1:16" x14ac:dyDescent="0.25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4"/>
      <c r="N60" s="34"/>
      <c r="O60" s="34"/>
      <c r="P60" s="32"/>
    </row>
    <row r="61" spans="1:16" x14ac:dyDescent="0.25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4"/>
      <c r="N61" s="34"/>
      <c r="O61" s="34"/>
      <c r="P61" s="32"/>
    </row>
    <row r="62" spans="1:16" x14ac:dyDescent="0.25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  <c r="P62" s="32"/>
    </row>
    <row r="63" spans="1:16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4"/>
      <c r="O63" s="34"/>
      <c r="P63" s="32"/>
    </row>
    <row r="64" spans="1:16" x14ac:dyDescent="0.25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4"/>
      <c r="O64" s="34"/>
      <c r="P64" s="32"/>
    </row>
    <row r="65" spans="1:16" x14ac:dyDescent="0.25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4"/>
      <c r="O65" s="34"/>
      <c r="P65" s="32"/>
    </row>
    <row r="66" spans="1:16" x14ac:dyDescent="0.25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4"/>
      <c r="O66" s="34"/>
      <c r="P66" s="32"/>
    </row>
    <row r="67" spans="1:16" x14ac:dyDescent="0.25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4"/>
      <c r="P67" s="32"/>
    </row>
    <row r="68" spans="1:16" x14ac:dyDescent="0.25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4"/>
      <c r="O68" s="34"/>
      <c r="P68" s="32"/>
    </row>
    <row r="69" spans="1:16" x14ac:dyDescent="0.25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4"/>
      <c r="P69" s="32"/>
    </row>
    <row r="70" spans="1:16" x14ac:dyDescent="0.25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4"/>
      <c r="O70" s="34"/>
      <c r="P70" s="32"/>
    </row>
    <row r="71" spans="1:16" x14ac:dyDescent="0.25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4"/>
      <c r="O71" s="34"/>
      <c r="P71" s="32"/>
    </row>
    <row r="72" spans="1:16" x14ac:dyDescent="0.25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4"/>
      <c r="O72" s="34"/>
      <c r="P72" s="32"/>
    </row>
    <row r="73" spans="1:16" x14ac:dyDescent="0.25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4"/>
      <c r="O73" s="34"/>
      <c r="P73" s="32"/>
    </row>
    <row r="74" spans="1:16" x14ac:dyDescent="0.25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4"/>
      <c r="P74" s="32"/>
    </row>
    <row r="75" spans="1:16" x14ac:dyDescent="0.25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4"/>
      <c r="O75" s="34"/>
      <c r="P75" s="32"/>
    </row>
    <row r="76" spans="1:16" x14ac:dyDescent="0.25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4"/>
      <c r="O76" s="34"/>
      <c r="P76" s="32"/>
    </row>
    <row r="77" spans="1:16" x14ac:dyDescent="0.25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4"/>
      <c r="O77" s="34"/>
      <c r="P77" s="32"/>
    </row>
    <row r="78" spans="1:16" x14ac:dyDescent="0.25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4"/>
      <c r="P78" s="32"/>
    </row>
    <row r="79" spans="1:16" x14ac:dyDescent="0.25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4"/>
      <c r="P79" s="32"/>
    </row>
    <row r="80" spans="1:16" x14ac:dyDescent="0.25">
      <c r="M80" s="36"/>
      <c r="N80" s="36"/>
      <c r="O80" s="36"/>
    </row>
    <row r="81" spans="12:15" x14ac:dyDescent="0.25">
      <c r="M81" s="36"/>
      <c r="N81" s="36"/>
      <c r="O81" s="36"/>
    </row>
    <row r="82" spans="12:15" x14ac:dyDescent="0.25">
      <c r="M82" s="36"/>
      <c r="N82" s="36"/>
      <c r="O82" s="36"/>
    </row>
    <row r="83" spans="12:15" x14ac:dyDescent="0.25">
      <c r="M83" s="36"/>
      <c r="N83" s="36"/>
      <c r="O83" s="36"/>
    </row>
    <row r="84" spans="12:15" x14ac:dyDescent="0.25">
      <c r="M84" s="36"/>
      <c r="N84" s="36"/>
      <c r="O84" s="36"/>
    </row>
    <row r="85" spans="12:15" x14ac:dyDescent="0.25">
      <c r="M85" s="36"/>
      <c r="N85" s="36"/>
      <c r="O85" s="36"/>
    </row>
    <row r="86" spans="12:15" x14ac:dyDescent="0.25">
      <c r="M86" s="36"/>
      <c r="N86" s="36"/>
      <c r="O86" s="36"/>
    </row>
    <row r="87" spans="12:15" x14ac:dyDescent="0.25">
      <c r="M87" s="36"/>
      <c r="N87" s="36"/>
      <c r="O87" s="36"/>
    </row>
    <row r="88" spans="12:15" x14ac:dyDescent="0.25">
      <c r="M88" s="36"/>
      <c r="N88" s="36"/>
      <c r="O88" s="36"/>
    </row>
    <row r="89" spans="12:15" x14ac:dyDescent="0.25">
      <c r="M89" s="36"/>
      <c r="N89" s="36"/>
      <c r="O89" s="36"/>
    </row>
    <row r="90" spans="12:15" x14ac:dyDescent="0.25">
      <c r="M90" s="36"/>
      <c r="N90" s="36"/>
      <c r="O90" s="36"/>
    </row>
    <row r="91" spans="12:15" x14ac:dyDescent="0.25">
      <c r="M91" s="36"/>
      <c r="N91" s="36"/>
      <c r="O91" s="36"/>
    </row>
    <row r="92" spans="12:15" x14ac:dyDescent="0.25">
      <c r="M92" s="36"/>
      <c r="N92" s="36"/>
      <c r="O92" s="36"/>
    </row>
    <row r="93" spans="12:15" x14ac:dyDescent="0.25">
      <c r="M93" s="36"/>
      <c r="N93" s="36"/>
      <c r="O93" s="36"/>
    </row>
    <row r="94" spans="12:15" x14ac:dyDescent="0.25">
      <c r="L94" s="33"/>
      <c r="M94" s="36"/>
      <c r="N94" s="36"/>
      <c r="O94" s="36"/>
    </row>
    <row r="95" spans="12:15" x14ac:dyDescent="0.25">
      <c r="M95" s="36"/>
      <c r="N95" s="36"/>
      <c r="O95" s="36"/>
    </row>
    <row r="96" spans="12:15" x14ac:dyDescent="0.25">
      <c r="L96" s="33"/>
      <c r="M96" s="36"/>
      <c r="N96" s="36"/>
      <c r="O96" s="36"/>
    </row>
    <row r="97" spans="12:15" x14ac:dyDescent="0.25">
      <c r="L97" s="33"/>
      <c r="M97" s="36"/>
      <c r="N97" s="36"/>
      <c r="O97" s="36"/>
    </row>
    <row r="98" spans="12:15" x14ac:dyDescent="0.25">
      <c r="L98" s="33"/>
      <c r="M98" s="36"/>
      <c r="N98" s="36"/>
      <c r="O98" s="36"/>
    </row>
    <row r="99" spans="12:15" x14ac:dyDescent="0.25">
      <c r="L99" s="33"/>
      <c r="M99" s="36"/>
      <c r="N99" s="36"/>
      <c r="O99" s="36"/>
    </row>
    <row r="100" spans="12:15" x14ac:dyDescent="0.25">
      <c r="L100" s="33"/>
      <c r="M100" s="36"/>
      <c r="N100" s="36"/>
      <c r="O100" s="36"/>
    </row>
    <row r="101" spans="12:15" x14ac:dyDescent="0.25">
      <c r="L101" s="33"/>
      <c r="M101" s="36"/>
      <c r="N101" s="36"/>
      <c r="O101" s="36"/>
    </row>
    <row r="102" spans="12:15" x14ac:dyDescent="0.25">
      <c r="M102" s="36"/>
      <c r="N102" s="36"/>
      <c r="O102" s="36"/>
    </row>
    <row r="103" spans="12:15" x14ac:dyDescent="0.25">
      <c r="M103" s="36"/>
      <c r="N103" s="36"/>
      <c r="O103" s="36"/>
    </row>
  </sheetData>
  <autoFilter ref="A1:P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>
      <selection activeCell="M1" sqref="M1"/>
    </sheetView>
  </sheetViews>
  <sheetFormatPr defaultRowHeight="15" x14ac:dyDescent="0.25"/>
  <cols>
    <col min="1" max="1" width="11.7109375" customWidth="1"/>
    <col min="2" max="2" width="10.7109375" style="23" customWidth="1"/>
    <col min="3" max="9" width="10.7109375" customWidth="1"/>
    <col min="12" max="12" width="9.140625" style="1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</cols>
  <sheetData>
    <row r="1" spans="1:30" s="10" customFormat="1" ht="32.25" thickBot="1" x14ac:dyDescent="0.3">
      <c r="A1" s="17" t="str">
        <f ca="1">INDIRECT(CONCATENATE("'All DATA'!A",$N1))</f>
        <v>Charter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5.75" thickBot="1" x14ac:dyDescent="0.3">
      <c r="A2" s="18" t="str">
        <f>CONCATENATE("Table ",N2,"a. College Enrollment Rates in the First Fall after High School Graduation for Classes 2015 and 2016, School Percentile Distribution")</f>
        <v>Table 1a. College Enrollment Rates in the First Fall after High School Graduation for Classes 2015 and 2016,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5.75" thickBot="1" x14ac:dyDescent="0.3">
      <c r="A4" s="14">
        <f ca="1">INDIRECT(CONCATENATE("'ALL DATA'!",O$1,$N4))</f>
        <v>2015</v>
      </c>
      <c r="B4" s="15">
        <f ca="1">INDIRECT(CONCATENATE("'ALL DATA'!",X$1,$N4))</f>
        <v>473</v>
      </c>
      <c r="C4" s="16">
        <f ca="1">IF(ISBLANK(INDIRECT(CONCATENATE("'ALL DATA'!",Y$1,$N4))),"*",INDIRECT(CONCATENATE("'ALL DATA'!",Y$1,$N4)))</f>
        <v>0.38775510204081631</v>
      </c>
      <c r="D4" s="16">
        <f t="shared" ref="D4:D5" ca="1" si="0">IF(ISBLANK(INDIRECT(CONCATENATE("'ALL DATA'!",Z$1,$N4))),"*",INDIRECT(CONCATENATE("'ALL DATA'!",Z$1,$N4)))</f>
        <v>0.61904761904761907</v>
      </c>
      <c r="E4" s="16">
        <f t="shared" ref="E4:E5" ca="1" si="1">IF(ISBLANK(INDIRECT(CONCATENATE("'ALL DATA'!",AA$1,$N4))),"*",INDIRECT(CONCATENATE("'ALL DATA'!",AA$1,$N4)))</f>
        <v>0.77011494252873558</v>
      </c>
      <c r="M4" s="24"/>
      <c r="N4" s="24">
        <f>2+8*($M$1-1)</f>
        <v>2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5.75" thickBot="1" x14ac:dyDescent="0.3">
      <c r="A5" s="14">
        <f ca="1">INDIRECT(CONCATENATE("'ALL DATA'!",O$1,$N5))</f>
        <v>2016</v>
      </c>
      <c r="B5" s="15">
        <f ca="1">INDIRECT(CONCATENATE("'ALL DATA'!",X$1,$N5))</f>
        <v>404</v>
      </c>
      <c r="C5" s="16">
        <f ca="1">IF(ISBLANK(INDIRECT(CONCATENATE("'ALL DATA'!",Y$1,$N5))),"*",INDIRECT(CONCATENATE("'ALL DATA'!",Y$1,$N5)))</f>
        <v>0.37261367580701144</v>
      </c>
      <c r="D5" s="16">
        <f t="shared" ca="1" si="0"/>
        <v>0.59032634032634035</v>
      </c>
      <c r="E5" s="16">
        <f t="shared" ca="1" si="1"/>
        <v>0.77419354838709675</v>
      </c>
      <c r="M5" s="24"/>
      <c r="N5" s="24">
        <f>3+8*($M$1-1)</f>
        <v>3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5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5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5.75" thickBot="1" x14ac:dyDescent="0.3">
      <c r="A8" t="str">
        <f>CONCATENATE("Table ",N8,"b. College Enrollment Rates in the First Fall after High School Graduation for Classes 2015 and 2016, Student-Weighted Totals")</f>
        <v>Table 1b. College Enrollment Rates in the First Fall after High School Graduation for Classes 2015 and 2016,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0.75" thickBot="1" x14ac:dyDescent="0.3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5.75" thickBot="1" x14ac:dyDescent="0.3">
      <c r="A10" s="14">
        <f ca="1">INDIRECT(CONCATENATE("'All DATA'!",O$1,$N10))</f>
        <v>2015</v>
      </c>
      <c r="B10" s="15">
        <f t="shared" ref="B10:B11" ca="1" si="2">INDIRECT(CONCATENATE("'All DATA'!",P$1,$N10))</f>
        <v>43067</v>
      </c>
      <c r="C10" s="16">
        <f ca="1">IF(ISBLANK(INDIRECT(CONCATENATE("'All DATA'!",Q$1,$N10))),"*",INDIRECT(CONCATENATE("'All DATA'!",Q$1,$N10)))</f>
        <v>0.5657231755172174</v>
      </c>
      <c r="D10" s="16">
        <f t="shared" ref="D10:D11" ca="1" si="3">IF(ISBLANK(INDIRECT(CONCATENATE("'All DATA'!",R$1,$N10))),"*",INDIRECT(CONCATENATE("'All DATA'!",R$1,$N10)))</f>
        <v>0.46525181693640144</v>
      </c>
      <c r="E10" s="16">
        <f t="shared" ref="E10:E11" ca="1" si="4">IF(ISBLANK(INDIRECT(CONCATENATE("'All DATA'!",S$1,$N10))),"*",INDIRECT(CONCATENATE("'All DATA'!",S$1,$N10)))</f>
        <v>0.10047135858081593</v>
      </c>
      <c r="F10" s="16">
        <f t="shared" ref="F10:F11" ca="1" si="5">IF(ISBLANK(INDIRECT(CONCATENATE("'All DATA'!",T$1,$N10))),"*",INDIRECT(CONCATENATE("'All DATA'!",T$1,$N10)))</f>
        <v>0.21108969744816217</v>
      </c>
      <c r="G10" s="16">
        <f t="shared" ref="G10:G11" ca="1" si="6">IF(ISBLANK(INDIRECT(CONCATENATE("'All DATA'!",U$1,$N10))),"*",INDIRECT(CONCATENATE("'All DATA'!",U$1,$N10)))</f>
        <v>0.35463347806905521</v>
      </c>
      <c r="H10" s="16">
        <f t="shared" ref="H10:H11" ca="1" si="7">IF(ISBLANK(INDIRECT(CONCATENATE("'All DATA'!",V$1,$N10))),"*",INDIRECT(CONCATENATE("'All DATA'!",V$1,$N10)))</f>
        <v>0.48508138481900293</v>
      </c>
      <c r="I10" s="16">
        <f t="shared" ref="I10:I11" ca="1" si="8">IF(ISBLANK(INDIRECT(CONCATENATE("'All DATA'!",W$1,$N10))),"*",INDIRECT(CONCATENATE("'All DATA'!",W$1,$N10)))</f>
        <v>8.0641790698214408E-2</v>
      </c>
      <c r="J10" s="1"/>
      <c r="K10" s="1"/>
      <c r="N10" s="24">
        <f>2+8*($M$1-1)</f>
        <v>2</v>
      </c>
    </row>
    <row r="11" spans="1:30" s="4" customFormat="1" ht="15.75" thickBot="1" x14ac:dyDescent="0.3">
      <c r="A11" s="14">
        <f ca="1">INDIRECT(CONCATENATE("'All DATA'!",O$1,$N11))</f>
        <v>2016</v>
      </c>
      <c r="B11" s="15">
        <f t="shared" ca="1" si="2"/>
        <v>36441</v>
      </c>
      <c r="C11" s="16">
        <f ca="1">IF(ISBLANK(INDIRECT(CONCATENATE("'All DATA'!",Q$1,$N11))),"*",INDIRECT(CONCATENATE("'All DATA'!",Q$1,$N11)))</f>
        <v>0.57262424192530392</v>
      </c>
      <c r="D11" s="16">
        <f t="shared" ca="1" si="3"/>
        <v>0.47188606240223924</v>
      </c>
      <c r="E11" s="16">
        <f t="shared" ca="1" si="4"/>
        <v>0.10073817952306469</v>
      </c>
      <c r="F11" s="16">
        <f t="shared" ca="1" si="5"/>
        <v>0.20400098789824647</v>
      </c>
      <c r="G11" s="16">
        <f t="shared" ca="1" si="6"/>
        <v>0.36862325402705742</v>
      </c>
      <c r="H11" s="16">
        <f t="shared" ca="1" si="7"/>
        <v>0.48832359155895833</v>
      </c>
      <c r="I11" s="16">
        <f t="shared" ca="1" si="8"/>
        <v>8.4300650366345597E-2</v>
      </c>
      <c r="J11" s="1"/>
      <c r="K11" s="1"/>
      <c r="L11" s="18"/>
      <c r="M11" s="24"/>
      <c r="N11" s="24">
        <f>3+8*($M$1-1)</f>
        <v>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5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5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5">
      <c r="A14" t="str">
        <f>CONCATENATE("Figure ", RIGHT(A8,LEN(A8)-6))</f>
        <v>Figure 1b. College Enrollment Rates in the First Fall after High School Graduation for Classes 2015 and 2016, Student-Weighted Totals</v>
      </c>
      <c r="Q14" s="24"/>
      <c r="U14" s="5"/>
    </row>
    <row r="15" spans="1:30" x14ac:dyDescent="0.25">
      <c r="Q15" s="24"/>
      <c r="X15" s="5"/>
    </row>
    <row r="34" spans="1:29" s="18" customFormat="1" x14ac:dyDescent="0.25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5.75" thickBot="1" x14ac:dyDescent="0.3">
      <c r="A35" s="11" t="str">
        <f>CONCATENATE("Table ",N35,"a. College Enrollment Rates in the First Year after High School Graduation for Classes 2014 and 2015, School Percentile Distribution")</f>
        <v>Table 2a. College Enrollment Rates in the First Year after High School Graduation for Classes 2014 and 2015,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5.75" thickBot="1" x14ac:dyDescent="0.3">
      <c r="A37" s="14">
        <f ca="1">INDIRECT(CONCATENATE("'ALL DATA'!",O$1,$N37))</f>
        <v>2014</v>
      </c>
      <c r="B37" s="15">
        <f ca="1">INDIRECT(CONCATENATE("'ALL DATA'!",X$1,$N37))</f>
        <v>488</v>
      </c>
      <c r="C37" s="16">
        <f ca="1">IF(ISBLANK(INDIRECT(CONCATENATE("'ALL DATA'!",Y$1,$N37))),"*",INDIRECT(CONCATENATE("'ALL DATA'!",Y$1,$N37)))</f>
        <v>0.44317657906869523</v>
      </c>
      <c r="D37" s="16">
        <f t="shared" ref="D37:D38" ca="1" si="9">IF(ISBLANK(INDIRECT(CONCATENATE("'ALL DATA'!",Z$1,$N37))),"*",INDIRECT(CONCATENATE("'ALL DATA'!",Z$1,$N37)))</f>
        <v>0.68644662921348321</v>
      </c>
      <c r="E37" s="16">
        <f t="shared" ref="E37:E38" ca="1" si="10">IF(ISBLANK(INDIRECT(CONCATENATE("'ALL DATA'!",AA$1,$N37))),"*",INDIRECT(CONCATENATE("'ALL DATA'!",AA$1,$N37)))</f>
        <v>0.82404540763673895</v>
      </c>
      <c r="M37" s="24"/>
      <c r="N37" s="24">
        <f>4+8*($M$1-1)</f>
        <v>4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5.75" thickBot="1" x14ac:dyDescent="0.3">
      <c r="A38" s="14">
        <f ca="1">INDIRECT(CONCATENATE("'ALL DATA'!",O$1,$N38))</f>
        <v>2015</v>
      </c>
      <c r="B38" s="15">
        <f ca="1">INDIRECT(CONCATENATE("'ALL DATA'!",X$1,$N38))</f>
        <v>473</v>
      </c>
      <c r="C38" s="16">
        <f ca="1">IF(ISBLANK(INDIRECT(CONCATENATE("'ALL DATA'!",Y$1,$N38))),"*",INDIRECT(CONCATENATE("'ALL DATA'!",Y$1,$N38)))</f>
        <v>0.44117647058823528</v>
      </c>
      <c r="D38" s="16">
        <f t="shared" ca="1" si="9"/>
        <v>0.66666666666666663</v>
      </c>
      <c r="E38" s="16">
        <f t="shared" ca="1" si="10"/>
        <v>0.81690140845070425</v>
      </c>
      <c r="M38" s="24"/>
      <c r="N38" s="24">
        <f>5+8*($M$1-1)</f>
        <v>5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5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5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5.75" thickBot="1" x14ac:dyDescent="0.3">
      <c r="A41" s="11" t="str">
        <f>CONCATENATE("Table ",N41,"b. College Enrollment Rates in the First Year after High School Graduation for Classes 2014 and 2015,  Student-Weighted Totals")</f>
        <v>Table 2b. College Enrollment Rates in the First Year after High School Graduation for Classes 2014 and 2015, 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5.75" thickBot="1" x14ac:dyDescent="0.3">
      <c r="A43" s="14">
        <f ca="1">INDIRECT(CONCATENATE("'All DATA'!",O$1,$N43))</f>
        <v>2014</v>
      </c>
      <c r="B43" s="15">
        <f t="shared" ref="B43:B44" ca="1" si="11">INDIRECT(CONCATENATE("'All DATA'!",P$1,$N43))</f>
        <v>42210</v>
      </c>
      <c r="C43" s="16">
        <f ca="1">IF(ISBLANK(INDIRECT(CONCATENATE("'All DATA'!",Q$1,$N43))),"*",INDIRECT(CONCATENATE("'All DATA'!",Q$1,$N43)))</f>
        <v>0.62032693674484718</v>
      </c>
      <c r="D43" s="16">
        <f t="shared" ref="D43:D44" ca="1" si="12">IF(ISBLANK(INDIRECT(CONCATENATE("'All DATA'!",R$1,$N43))),"*",INDIRECT(CONCATENATE("'All DATA'!",R$1,$N43)))</f>
        <v>0.50687040985548448</v>
      </c>
      <c r="E43" s="16">
        <f t="shared" ref="E43:E44" ca="1" si="13">IF(ISBLANK(INDIRECT(CONCATENATE("'All DATA'!",S$1,$N43))),"*",INDIRECT(CONCATENATE("'All DATA'!",S$1,$N43)))</f>
        <v>0.11345652688936271</v>
      </c>
      <c r="F43" s="16">
        <f t="shared" ref="F43:F44" ca="1" si="14">IF(ISBLANK(INDIRECT(CONCATENATE("'All DATA'!",T$1,$N43))),"*",INDIRECT(CONCATENATE("'All DATA'!",T$1,$N43)))</f>
        <v>0.25387348969438522</v>
      </c>
      <c r="G43" s="16">
        <f t="shared" ref="G43:G44" ca="1" si="15">IF(ISBLANK(INDIRECT(CONCATENATE("'All DATA'!",U$1,$N43))),"*",INDIRECT(CONCATENATE("'All DATA'!",U$1,$N43)))</f>
        <v>0.36645344705046196</v>
      </c>
      <c r="H43" s="16">
        <f t="shared" ref="H43:H44" ca="1" si="16">IF(ISBLANK(INDIRECT(CONCATENATE("'All DATA'!",V$1,$N43))),"*",INDIRECT(CONCATENATE("'All DATA'!",V$1,$N43)))</f>
        <v>0.53120113717128647</v>
      </c>
      <c r="I43" s="16">
        <f t="shared" ref="I43:I44" ca="1" si="17">IF(ISBLANK(INDIRECT(CONCATENATE("'All DATA'!",W$1,$N43))),"*",INDIRECT(CONCATENATE("'All DATA'!",W$1,$N43)))</f>
        <v>8.9125799573560774E-2</v>
      </c>
      <c r="J43" s="10"/>
      <c r="N43" s="24">
        <f>4+8*($M$1-1)</f>
        <v>4</v>
      </c>
    </row>
    <row r="44" spans="1:29" ht="15.75" thickBot="1" x14ac:dyDescent="0.3">
      <c r="A44" s="14">
        <f ca="1">INDIRECT(CONCATENATE("'All DATA'!",O$1,$N44))</f>
        <v>2015</v>
      </c>
      <c r="B44" s="15">
        <f t="shared" ca="1" si="11"/>
        <v>43067</v>
      </c>
      <c r="C44" s="16">
        <f ca="1">IF(ISBLANK(INDIRECT(CONCATENATE("'All DATA'!",Q$1,$N44))),"*",INDIRECT(CONCATENATE("'All DATA'!",Q$1,$N44)))</f>
        <v>0.61545963266538184</v>
      </c>
      <c r="D44" s="16">
        <f t="shared" ca="1" si="12"/>
        <v>0.50693106090510132</v>
      </c>
      <c r="E44" s="16">
        <f t="shared" ca="1" si="13"/>
        <v>0.1085285717602805</v>
      </c>
      <c r="F44" s="16">
        <f t="shared" ca="1" si="14"/>
        <v>0.24310957345531381</v>
      </c>
      <c r="G44" s="16">
        <f t="shared" ca="1" si="15"/>
        <v>0.37235005921006803</v>
      </c>
      <c r="H44" s="16">
        <f t="shared" ca="1" si="16"/>
        <v>0.52761975526505211</v>
      </c>
      <c r="I44" s="16">
        <f t="shared" ca="1" si="17"/>
        <v>8.7839877400329724E-2</v>
      </c>
      <c r="J44" s="10"/>
      <c r="N44" s="24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2014 and 2015,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2013 and 2014,  School Percentile Distribution")</f>
        <v>Table 3a. College Enrollment Rates in the First Two Years after High School Graduation for Classes 2013 and 2014, 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5.75" thickBot="1" x14ac:dyDescent="0.3">
      <c r="A70" s="14">
        <f ca="1">INDIRECT(CONCATENATE("'ALL DATA'!",O$1,$N70))</f>
        <v>2013</v>
      </c>
      <c r="B70" s="15">
        <f ca="1">INDIRECT(CONCATENATE("'ALL DATA'!",X$1,$N70))</f>
        <v>453</v>
      </c>
      <c r="C70" s="16">
        <f ca="1">IF(ISBLANK(INDIRECT(CONCATENATE("'ALL DATA'!",Y$1,$N70))),"*",INDIRECT(CONCATENATE("'ALL DATA'!",Y$1,$N70)))</f>
        <v>0.52941176470588236</v>
      </c>
      <c r="D70" s="16">
        <f t="shared" ref="D70" ca="1" si="18">IF(ISBLANK(INDIRECT(CONCATENATE("'ALL DATA'!",Z$1,$N70))),"*",INDIRECT(CONCATENATE("'ALL DATA'!",Z$1,$N70)))</f>
        <v>0.72413793103448276</v>
      </c>
      <c r="E70" s="16">
        <f t="shared" ref="E70" ca="1" si="19">IF(ISBLANK(INDIRECT(CONCATENATE("'ALL DATA'!",AA$1,$N70))),"*",INDIRECT(CONCATENATE("'ALL DATA'!",AA$1,$N70)))</f>
        <v>0.85185185185185186</v>
      </c>
      <c r="M70" s="24"/>
      <c r="N70" s="24">
        <f>6+8*($M$1-1)</f>
        <v>6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5.75" thickBot="1" x14ac:dyDescent="0.3">
      <c r="A71" s="14">
        <f ca="1">INDIRECT(CONCATENATE("'ALL DATA'!",O$1,$N71))</f>
        <v>2014</v>
      </c>
      <c r="B71" s="15">
        <f ca="1">INDIRECT(CONCATENATE("'ALL DATA'!",X$1,$N71))</f>
        <v>488</v>
      </c>
      <c r="C71" s="16">
        <f ca="1">IF(ISBLANK(INDIRECT(CONCATENATE("'ALL DATA'!",Y$1,$N71))),"*",INDIRECT(CONCATENATE("'ALL DATA'!",Y$1,$N71)))</f>
        <v>0.5</v>
      </c>
      <c r="D71" s="16">
        <f t="shared" ref="D71" ca="1" si="20">IF(ISBLANK(INDIRECT(CONCATENATE("'ALL DATA'!",Z$1,$N71))),"*",INDIRECT(CONCATENATE("'ALL DATA'!",Z$1,$N71)))</f>
        <v>0.74352244806790257</v>
      </c>
      <c r="E71" s="16">
        <f t="shared" ref="E71" ca="1" si="21">IF(ISBLANK(INDIRECT(CONCATENATE("'ALL DATA'!",AA$1,$N71))),"*",INDIRECT(CONCATENATE("'ALL DATA'!",AA$1,$N71)))</f>
        <v>0.85786435786435788</v>
      </c>
      <c r="M71" s="24"/>
      <c r="N71" s="24">
        <f>7+8*($M$1-1)</f>
        <v>7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5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5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5.75" thickBot="1" x14ac:dyDescent="0.3">
      <c r="A74" s="11" t="str">
        <f>CONCATENATE("Table ",N74,"b. College Enrollment Rates in the First Two Years after High School Graduation for Class 2013 and 2014,  Student-Weighted Totals")</f>
        <v>Table 3b. College Enrollment Rates in the First Two Years after High School Graduation for Class 2013 and 2014,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5.75" thickBot="1" x14ac:dyDescent="0.3">
      <c r="A76" s="14">
        <f ca="1">INDIRECT(CONCATENATE("'All DATA'!",O$1,$N76))</f>
        <v>2013</v>
      </c>
      <c r="B76" s="15">
        <f t="shared" ref="B76:B77" ca="1" si="22">INDIRECT(CONCATENATE("'All DATA'!",P$1,$N76))</f>
        <v>37601</v>
      </c>
      <c r="C76" s="16">
        <f ca="1">IF(ISBLANK(INDIRECT(CONCATENATE("'All DATA'!",Q$1,$N76))),"*",INDIRECT(CONCATENATE("'All DATA'!",Q$1,$N76)))</f>
        <v>0.66088667854578331</v>
      </c>
      <c r="D76" s="16">
        <f t="shared" ref="D76:D77" ca="1" si="23">IF(ISBLANK(INDIRECT(CONCATENATE("'All DATA'!",R$1,$N76))),"*",INDIRECT(CONCATENATE("'All DATA'!",R$1,$N76)))</f>
        <v>0.53570383766389196</v>
      </c>
      <c r="E76" s="16">
        <f t="shared" ref="E76:E77" ca="1" si="24">IF(ISBLANK(INDIRECT(CONCATENATE("'All DATA'!",S$1,$N76))),"*",INDIRECT(CONCATENATE("'All DATA'!",S$1,$N76)))</f>
        <v>0.12518284088189144</v>
      </c>
      <c r="F76" s="16">
        <f t="shared" ref="F76:F77" ca="1" si="25">IF(ISBLANK(INDIRECT(CONCATENATE("'All DATA'!",T$1,$N76))),"*",INDIRECT(CONCATENATE("'All DATA'!",T$1,$N76)))</f>
        <v>0.28185420600515942</v>
      </c>
      <c r="G76" s="16">
        <f t="shared" ref="G76:G77" ca="1" si="26">IF(ISBLANK(INDIRECT(CONCATENATE("'All DATA'!",U$1,$N76))),"*",INDIRECT(CONCATENATE("'All DATA'!",U$1,$N76)))</f>
        <v>0.37903247254062394</v>
      </c>
      <c r="H76" s="16">
        <f t="shared" ref="H76:H77" ca="1" si="27">IF(ISBLANK(INDIRECT(CONCATENATE("'All DATA'!",V$1,$N76))),"*",INDIRECT(CONCATENATE("'All DATA'!",V$1,$N76)))</f>
        <v>0.5581234541634531</v>
      </c>
      <c r="I76" s="16">
        <f t="shared" ref="I76:I77" ca="1" si="28">IF(ISBLANK(INDIRECT(CONCATENATE("'All DATA'!",W$1,$N76))),"*",INDIRECT(CONCATENATE("'All DATA'!",W$1,$N76)))</f>
        <v>0.10276322438233025</v>
      </c>
      <c r="K76" s="5"/>
      <c r="L76" s="5"/>
      <c r="M76" s="24"/>
      <c r="N76" s="24">
        <f>6+8*($M$1-1)</f>
        <v>6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5.75" thickBot="1" x14ac:dyDescent="0.3">
      <c r="A77" s="14">
        <f ca="1">INDIRECT(CONCATENATE("'All DATA'!",O$1,$N77))</f>
        <v>2014</v>
      </c>
      <c r="B77" s="15">
        <f t="shared" ca="1" si="22"/>
        <v>42210</v>
      </c>
      <c r="C77" s="16">
        <f ca="1">IF(ISBLANK(INDIRECT(CONCATENATE("'All DATA'!",Q$1,$N77))),"*",INDIRECT(CONCATENATE("'All DATA'!",Q$1,$N77)))</f>
        <v>0.66678512200900264</v>
      </c>
      <c r="D77" s="16">
        <f t="shared" ca="1" si="23"/>
        <v>0.54596067282634442</v>
      </c>
      <c r="E77" s="16">
        <f t="shared" ca="1" si="24"/>
        <v>0.12082444918265814</v>
      </c>
      <c r="F77" s="16">
        <f t="shared" ca="1" si="25"/>
        <v>0.28630656242596542</v>
      </c>
      <c r="G77" s="16">
        <f t="shared" ca="1" si="26"/>
        <v>0.38047855958303717</v>
      </c>
      <c r="H77" s="16">
        <f t="shared" ca="1" si="27"/>
        <v>0.56965174129353235</v>
      </c>
      <c r="I77" s="16">
        <f t="shared" ca="1" si="28"/>
        <v>9.7133380715470272E-2</v>
      </c>
      <c r="K77" s="5"/>
      <c r="L77" s="5"/>
      <c r="M77" s="24"/>
      <c r="N77" s="24">
        <f>7+8*($M$1-1)</f>
        <v>7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5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2013 and 2014, 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5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5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5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5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5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5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5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5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5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5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5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5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5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5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5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5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5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5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5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5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5.75" thickBot="1" x14ac:dyDescent="0.3">
      <c r="A101" s="11" t="str">
        <f>CONCATENATE("Table ",N101,"a. Persistence Rates from First to Second Year of College for Class of 2014, School Percentile Distribution")</f>
        <v>Table 4a. Persistence Rates from First to Second Year of College for Class of 2014,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5.75" thickBot="1" x14ac:dyDescent="0.3">
      <c r="A103" s="14">
        <f ca="1">INDIRECT(CONCATENATE("'ALL DATA'!",O$1,$N103))</f>
        <v>2014</v>
      </c>
      <c r="B103" s="15">
        <f ca="1">INDIRECT(CONCATENATE("'ALL DATA'!",X$1,$N103))</f>
        <v>488</v>
      </c>
      <c r="C103" s="16">
        <f ca="1">IF(ISBLANK(INDIRECT(CONCATENATE("'ALL DATA'!",Y$1,$N103))),"*",INDIRECT(CONCATENATE("'ALL DATA'!",Y$1,$N103)))</f>
        <v>0.68990384615384615</v>
      </c>
      <c r="D103" s="16">
        <f t="shared" ref="D103" ca="1" si="29">IF(ISBLANK(INDIRECT(CONCATENATE("'ALL DATA'!",Z$1,$N103))),"*",INDIRECT(CONCATENATE("'ALL DATA'!",Z$1,$N103)))</f>
        <v>0.80487804878048785</v>
      </c>
      <c r="E103" s="16">
        <f t="shared" ref="E103" ca="1" si="30">IF(ISBLANK(INDIRECT(CONCATENATE("'ALL DATA'!",AA$1,$N103))),"*",INDIRECT(CONCATENATE("'ALL DATA'!",AA$1,$N103)))</f>
        <v>0.88888888888888884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5.75" thickBot="1" x14ac:dyDescent="0.3">
      <c r="A106" s="11" t="str">
        <f>CONCATENATE("Table ",N106,"b. Persistence Rates from First to Second Year of College for Class of 2014, Student-Weighted Totals")</f>
        <v>Table 4b. Persistence Rates from First to Second Year of College for Class of 2014,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5.75" thickBot="1" x14ac:dyDescent="0.3">
      <c r="A108" s="14">
        <f ca="1">INDIRECT(CONCATENATE("'All DATA'!",O$1,$N108))</f>
        <v>2014</v>
      </c>
      <c r="B108" s="15">
        <f t="shared" ref="B108" ca="1" si="31">INDIRECT(CONCATENATE("'All DATA'!",P$1,$N108))</f>
        <v>26184</v>
      </c>
      <c r="C108" s="16">
        <f ca="1">IF(ISBLANK(INDIRECT(CONCATENATE("'All DATA'!",Q$1,$N108))),"*",INDIRECT(CONCATENATE("'All DATA'!",Q$1,$N108)))</f>
        <v>0.81752215093186675</v>
      </c>
      <c r="D108" s="16">
        <f t="shared" ref="D108" ca="1" si="32">IF(ISBLANK(INDIRECT(CONCATENATE("'All DATA'!",R$1,$N108))),"*",INDIRECT(CONCATENATE("'All DATA'!",R$1,$N108)))</f>
        <v>0.81187193269455482</v>
      </c>
      <c r="E108" s="16">
        <f t="shared" ref="E108" ca="1" si="33">IF(ISBLANK(INDIRECT(CONCATENATE("'All DATA'!",S$1,$N108))),"*",INDIRECT(CONCATENATE("'All DATA'!",S$1,$N108)))</f>
        <v>0.84276466903320113</v>
      </c>
      <c r="F108" s="16">
        <f t="shared" ref="F108" ca="1" si="34">IF(ISBLANK(INDIRECT(CONCATENATE("'All DATA'!",T$1,$N108))),"*",INDIRECT(CONCATENATE("'All DATA'!",T$1,$N108)))</f>
        <v>0.73329600597237776</v>
      </c>
      <c r="G108" s="16">
        <f t="shared" ref="G108" ca="1" si="35">IF(ISBLANK(INDIRECT(CONCATENATE("'All DATA'!",U$1,$N108))),"*",INDIRECT(CONCATENATE("'All DATA'!",U$1,$N108)))</f>
        <v>0.87587276958882854</v>
      </c>
      <c r="H108" s="16">
        <f t="shared" ref="H108" ca="1" si="36">IF(ISBLANK(INDIRECT(CONCATENATE("'All DATA'!",V$1,$N108))),"*",INDIRECT(CONCATENATE("'All DATA'!",V$1,$N108)))</f>
        <v>0.81125680135581124</v>
      </c>
      <c r="I108" s="16">
        <f t="shared" ref="I108" ca="1" si="37">IF(ISBLANK(INDIRECT(CONCATENATE("'All DATA'!",W$1,$N108))),"*",INDIRECT(CONCATENATE("'All DATA'!",W$1,$N108)))</f>
        <v>0.85486443381180222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5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2014,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5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5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5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5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5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5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5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5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5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5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5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5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5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5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5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5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5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5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5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5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5.75" thickBot="1" x14ac:dyDescent="0.3">
      <c r="A132" s="11" t="str">
        <f>CONCATENATE("Table ",N132,"a. Six-Year Completion Rates for Class of 2010, School Percentile Distribution")</f>
        <v>Table 5a. Six-Year Completion Rates for Class of 2010,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5.75" thickBot="1" x14ac:dyDescent="0.3">
      <c r="A134" s="14">
        <f ca="1">INDIRECT(CONCATENATE("'ALL DATA'!",O$1,$N134))</f>
        <v>2010</v>
      </c>
      <c r="B134" s="15">
        <f ca="1">INDIRECT(CONCATENATE("'ALL DATA'!",X$1,$N134))</f>
        <v>327</v>
      </c>
      <c r="C134" s="16">
        <f ca="1">IF(ISBLANK(INDIRECT(CONCATENATE("'ALL DATA'!",Y$1,$N134))),"*",INDIRECT(CONCATENATE("'ALL DATA'!",Y$1,$N134)))</f>
        <v>0.1111111111111111</v>
      </c>
      <c r="D134" s="16">
        <f t="shared" ref="D134:E134" ca="1" si="38">IF(ISBLANK(INDIRECT(CONCATENATE("'ALL DATA'!",Z$1,$N134))),"*",INDIRECT(CONCATENATE("'ALL DATA'!",Z$1,$N134)))</f>
        <v>0.22916666666666666</v>
      </c>
      <c r="E134" s="16">
        <f t="shared" ca="1" si="38"/>
        <v>0.37037037037037035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5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5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5.75" thickBot="1" x14ac:dyDescent="0.3">
      <c r="A137" s="11" t="str">
        <f>CONCATENATE("Table ",N137,"b. Six-Year Completion Rates for Class of 2010, Student-Weighted Totals")</f>
        <v>Table 5b. Six-Year Completion Rates for Class of 2010,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5.75" thickBot="1" x14ac:dyDescent="0.3">
      <c r="A139" s="14">
        <f ca="1">INDIRECT(CONCATENATE("'All DATA'!",O$1,$N139))</f>
        <v>2010</v>
      </c>
      <c r="B139" s="15">
        <f t="shared" ref="B139" ca="1" si="39">INDIRECT(CONCATENATE("'All DATA'!",P$1,$N139))</f>
        <v>22815</v>
      </c>
      <c r="C139" s="16">
        <f ca="1">IF(ISBLANK(INDIRECT(CONCATENATE("'All DATA'!",Q$1,$N139))),"*",INDIRECT(CONCATENATE("'All DATA'!",Q$1,$N139)))</f>
        <v>0.27310979618671927</v>
      </c>
      <c r="D139" s="16">
        <f t="shared" ref="D139:I139" ca="1" si="40">IF(ISBLANK(INDIRECT(CONCATENATE("'All DATA'!",R$1,$N139))),"*",INDIRECT(CONCATENATE("'All DATA'!",R$1,$N139)))</f>
        <v>0.18886697348235809</v>
      </c>
      <c r="E139" s="16">
        <f t="shared" ca="1" si="40"/>
        <v>8.4242822704361162E-2</v>
      </c>
      <c r="F139" s="16">
        <f t="shared" ca="1" si="40"/>
        <v>6.320403243480166E-2</v>
      </c>
      <c r="G139" s="16">
        <f t="shared" ca="1" si="40"/>
        <v>0.20990576375191761</v>
      </c>
      <c r="H139" s="16">
        <f t="shared" ca="1" si="40"/>
        <v>0.21108919570458032</v>
      </c>
      <c r="I139" s="16">
        <f t="shared" ca="1" si="40"/>
        <v>6.2020600482138942E-2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5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5">
      <c r="A142" s="22" t="str">
        <f>CONCATENATE("Figure ", RIGHT(A137,LEN(A137)-6))</f>
        <v>Figure 5b. Six-Year Completion Rates for Class of 2010,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5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5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5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5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5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5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5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5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5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5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5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5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5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5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5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5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5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5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5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5">
      <c r="A163" s="28"/>
    </row>
    <row r="164" spans="1:29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04A40A-2C6E-4D4C-8E1F-97A483DA5CA6}"/>
</file>

<file path=customXml/itemProps2.xml><?xml version="1.0" encoding="utf-8"?>
<ds:datastoreItem xmlns:ds="http://schemas.openxmlformats.org/officeDocument/2006/customXml" ds:itemID="{969704B8-B953-418C-A84B-FCC6A262F231}"/>
</file>

<file path=customXml/itemProps3.xml><?xml version="1.0" encoding="utf-8"?>
<ds:datastoreItem xmlns:ds="http://schemas.openxmlformats.org/officeDocument/2006/customXml" ds:itemID="{9E527BD6-6772-4CCD-B299-1B5348380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DATA</vt:lpstr>
      <vt:lpstr>group (1)</vt:lpstr>
      <vt:lpstr>'group (1)'!Print_Area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nslcadmin</cp:lastModifiedBy>
  <cp:lastPrinted>2014-04-30T12:07:14Z</cp:lastPrinted>
  <dcterms:created xsi:type="dcterms:W3CDTF">2013-05-01T18:07:04Z</dcterms:created>
  <dcterms:modified xsi:type="dcterms:W3CDTF">2017-07-11T12:35:07Z</dcterms:modified>
</cp:coreProperties>
</file>