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 Services\PUBLICATIONS\HS benchmarks\2020\Report\Apr 2020 effective date\Section II\"/>
    </mc:Choice>
  </mc:AlternateContent>
  <bookViews>
    <workbookView xWindow="-90" yWindow="-16320" windowWidth="29040" windowHeight="15840" tabRatio="713" firstSheet="1" activeTab="1"/>
  </bookViews>
  <sheets>
    <sheet name="All DATA" sheetId="110" state="hidden" r:id="rId1"/>
    <sheet name="group (1)" sheetId="1" r:id="rId2"/>
    <sheet name="group (2)" sheetId="278" r:id="rId3"/>
    <sheet name="group (3)" sheetId="279" r:id="rId4"/>
    <sheet name="group (4)" sheetId="280" r:id="rId5"/>
    <sheet name="group (5)" sheetId="281" r:id="rId6"/>
    <sheet name="group (6)" sheetId="282" r:id="rId7"/>
    <sheet name="group (7)" sheetId="283" r:id="rId8"/>
  </sheets>
  <definedNames>
    <definedName name="_xlnm._FilterDatabase" localSheetId="0" hidden="1">'All DATA'!$A$1:$P$1</definedName>
    <definedName name="_xlnm.Print_Area" localSheetId="1">'group (1)'!$A:$K</definedName>
    <definedName name="_xlnm.Print_Area" localSheetId="2">'group (2)'!$A:$K</definedName>
    <definedName name="_xlnm.Print_Area" localSheetId="3">'group (3)'!$A:$K</definedName>
    <definedName name="_xlnm.Print_Area" localSheetId="4">'group (4)'!$A:$K</definedName>
    <definedName name="_xlnm.Print_Area" localSheetId="5">'group (5)'!$A:$K</definedName>
    <definedName name="_xlnm.Print_Area" localSheetId="6">'group (6)'!$A:$K</definedName>
    <definedName name="_xlnm.Print_Area" localSheetId="7">'group (7)'!$A:$K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9" i="283" l="1"/>
  <c r="N137" i="283"/>
  <c r="N134" i="283"/>
  <c r="N132" i="283"/>
  <c r="N108" i="283"/>
  <c r="N106" i="283"/>
  <c r="N103" i="283"/>
  <c r="N101" i="283"/>
  <c r="N77" i="283"/>
  <c r="N76" i="283"/>
  <c r="N74" i="283"/>
  <c r="N71" i="283"/>
  <c r="N70" i="283"/>
  <c r="N68" i="283"/>
  <c r="N44" i="283"/>
  <c r="N43" i="283"/>
  <c r="N41" i="283"/>
  <c r="N38" i="283"/>
  <c r="N37" i="283"/>
  <c r="N35" i="283"/>
  <c r="N11" i="283"/>
  <c r="N10" i="283"/>
  <c r="N8" i="283"/>
  <c r="N5" i="283"/>
  <c r="N4" i="283"/>
  <c r="N2" i="283"/>
  <c r="N1" i="283"/>
  <c r="N139" i="282"/>
  <c r="N137" i="282"/>
  <c r="N134" i="282"/>
  <c r="N132" i="282"/>
  <c r="N108" i="282"/>
  <c r="N106" i="282"/>
  <c r="N103" i="282"/>
  <c r="N101" i="282"/>
  <c r="N77" i="282"/>
  <c r="N76" i="282"/>
  <c r="N74" i="282"/>
  <c r="N71" i="282"/>
  <c r="N70" i="282"/>
  <c r="N68" i="282"/>
  <c r="N44" i="282"/>
  <c r="N43" i="282"/>
  <c r="N41" i="282"/>
  <c r="N38" i="282"/>
  <c r="N37" i="282"/>
  <c r="N35" i="282"/>
  <c r="N11" i="282"/>
  <c r="N10" i="282"/>
  <c r="N8" i="282"/>
  <c r="N5" i="282"/>
  <c r="N4" i="282"/>
  <c r="N2" i="282"/>
  <c r="N1" i="282"/>
  <c r="N139" i="281"/>
  <c r="N137" i="281"/>
  <c r="N134" i="281"/>
  <c r="N132" i="281"/>
  <c r="N108" i="281"/>
  <c r="N106" i="281"/>
  <c r="N103" i="281"/>
  <c r="N101" i="281"/>
  <c r="N77" i="281"/>
  <c r="N76" i="281"/>
  <c r="N74" i="281"/>
  <c r="N71" i="281"/>
  <c r="N70" i="281"/>
  <c r="N68" i="281"/>
  <c r="N44" i="281"/>
  <c r="N43" i="281"/>
  <c r="N41" i="281"/>
  <c r="N38" i="281"/>
  <c r="N37" i="281"/>
  <c r="N35" i="281"/>
  <c r="N11" i="281"/>
  <c r="N10" i="281"/>
  <c r="N8" i="281"/>
  <c r="N5" i="281"/>
  <c r="N4" i="281"/>
  <c r="N2" i="281"/>
  <c r="N1" i="281"/>
  <c r="N139" i="280"/>
  <c r="N137" i="280"/>
  <c r="N134" i="280"/>
  <c r="N132" i="280"/>
  <c r="N108" i="280"/>
  <c r="N106" i="280"/>
  <c r="N103" i="280"/>
  <c r="N101" i="280"/>
  <c r="N77" i="280"/>
  <c r="N76" i="280"/>
  <c r="N74" i="280"/>
  <c r="N71" i="280"/>
  <c r="N70" i="280"/>
  <c r="N68" i="280"/>
  <c r="N44" i="280"/>
  <c r="N43" i="280"/>
  <c r="N41" i="280"/>
  <c r="N38" i="280"/>
  <c r="N37" i="280"/>
  <c r="N35" i="280"/>
  <c r="N11" i="280"/>
  <c r="N10" i="280"/>
  <c r="N8" i="280"/>
  <c r="N5" i="280"/>
  <c r="N4" i="280"/>
  <c r="N2" i="280"/>
  <c r="N1" i="280"/>
  <c r="N139" i="279"/>
  <c r="N137" i="279"/>
  <c r="N134" i="279"/>
  <c r="N132" i="279"/>
  <c r="N108" i="279"/>
  <c r="N106" i="279"/>
  <c r="N103" i="279"/>
  <c r="N101" i="279"/>
  <c r="N77" i="279"/>
  <c r="N76" i="279"/>
  <c r="N74" i="279"/>
  <c r="N71" i="279"/>
  <c r="N70" i="279"/>
  <c r="N68" i="279"/>
  <c r="N44" i="279"/>
  <c r="N43" i="279"/>
  <c r="N41" i="279"/>
  <c r="N38" i="279"/>
  <c r="N37" i="279"/>
  <c r="N35" i="279"/>
  <c r="N11" i="279"/>
  <c r="N10" i="279"/>
  <c r="N8" i="279"/>
  <c r="N5" i="279"/>
  <c r="N4" i="279"/>
  <c r="N2" i="279"/>
  <c r="N1" i="279"/>
  <c r="N139" i="278"/>
  <c r="N137" i="278"/>
  <c r="N134" i="278"/>
  <c r="N132" i="278"/>
  <c r="N108" i="278"/>
  <c r="N106" i="278"/>
  <c r="N103" i="278"/>
  <c r="N101" i="278"/>
  <c r="N77" i="278"/>
  <c r="N76" i="278"/>
  <c r="N74" i="278"/>
  <c r="N71" i="278"/>
  <c r="N70" i="278"/>
  <c r="N68" i="278"/>
  <c r="N44" i="278"/>
  <c r="N43" i="278"/>
  <c r="N41" i="278"/>
  <c r="N38" i="278"/>
  <c r="N37" i="278"/>
  <c r="N35" i="278"/>
  <c r="N11" i="278"/>
  <c r="N10" i="278"/>
  <c r="N8" i="278"/>
  <c r="N5" i="278"/>
  <c r="N4" i="278"/>
  <c r="N2" i="278"/>
  <c r="N1" i="278"/>
  <c r="N77" i="1"/>
  <c r="N76" i="1"/>
  <c r="N71" i="1"/>
  <c r="N70" i="1"/>
  <c r="B103" i="283"/>
  <c r="F77" i="282"/>
  <c r="B10" i="282"/>
  <c r="B37" i="281"/>
  <c r="E103" i="283"/>
  <c r="B76" i="283"/>
  <c r="C43" i="283"/>
  <c r="A1" i="283"/>
  <c r="A134" i="282"/>
  <c r="C71" i="282"/>
  <c r="G43" i="282"/>
  <c r="H10" i="282"/>
  <c r="B139" i="281"/>
  <c r="A103" i="281"/>
  <c r="E44" i="281"/>
  <c r="H11" i="281"/>
  <c r="E108" i="283"/>
  <c r="F76" i="283"/>
  <c r="A44" i="283"/>
  <c r="D37" i="283"/>
  <c r="D10" i="283"/>
  <c r="F139" i="282"/>
  <c r="D108" i="283"/>
  <c r="E44" i="283"/>
  <c r="H77" i="282"/>
  <c r="C70" i="282"/>
  <c r="E10" i="282"/>
  <c r="H44" i="281"/>
  <c r="C37" i="281"/>
  <c r="D134" i="283"/>
  <c r="I77" i="283"/>
  <c r="C70" i="283"/>
  <c r="I43" i="283"/>
  <c r="A10" i="283"/>
  <c r="B134" i="282"/>
  <c r="F76" i="282"/>
  <c r="I44" i="282"/>
  <c r="C37" i="282"/>
  <c r="I10" i="282"/>
  <c r="D139" i="281"/>
  <c r="C108" i="281"/>
  <c r="H139" i="283"/>
  <c r="D70" i="282"/>
  <c r="A10" i="282"/>
  <c r="E71" i="281"/>
  <c r="F11" i="281"/>
  <c r="C108" i="282"/>
  <c r="A4" i="282"/>
  <c r="B71" i="281"/>
  <c r="F10" i="281"/>
  <c r="C76" i="282"/>
  <c r="D134" i="281"/>
  <c r="A44" i="281"/>
  <c r="E5" i="283"/>
  <c r="G10" i="282"/>
  <c r="D71" i="281"/>
  <c r="A43" i="281"/>
  <c r="B10" i="281"/>
  <c r="B103" i="280"/>
  <c r="F77" i="279"/>
  <c r="B10" i="279"/>
  <c r="A108" i="280"/>
  <c r="B77" i="280"/>
  <c r="A43" i="280"/>
  <c r="B10" i="280"/>
  <c r="I77" i="280"/>
  <c r="G43" i="280"/>
  <c r="I77" i="279"/>
  <c r="A10" i="279"/>
  <c r="G108" i="280"/>
  <c r="D70" i="280"/>
  <c r="E37" i="280"/>
  <c r="D103" i="279"/>
  <c r="A71" i="279"/>
  <c r="E11" i="279"/>
  <c r="B139" i="280"/>
  <c r="G76" i="280"/>
  <c r="C43" i="280"/>
  <c r="B134" i="280"/>
  <c r="B139" i="279"/>
  <c r="H44" i="279"/>
  <c r="C5" i="279"/>
  <c r="A37" i="280"/>
  <c r="F108" i="279"/>
  <c r="G43" i="279"/>
  <c r="D103" i="280"/>
  <c r="G139" i="279"/>
  <c r="C43" i="279"/>
  <c r="C108" i="280"/>
  <c r="D10" i="280"/>
  <c r="G77" i="279"/>
  <c r="B43" i="279"/>
  <c r="A1" i="279"/>
  <c r="F108" i="283"/>
  <c r="B43" i="283"/>
  <c r="B70" i="282"/>
  <c r="F44" i="281"/>
  <c r="G108" i="283"/>
  <c r="B77" i="283"/>
  <c r="B44" i="283"/>
  <c r="E10" i="283"/>
  <c r="B139" i="282"/>
  <c r="E77" i="282"/>
  <c r="H44" i="282"/>
  <c r="G11" i="282"/>
  <c r="A5" i="282"/>
  <c r="B108" i="281"/>
  <c r="C71" i="281"/>
  <c r="C38" i="281"/>
  <c r="D139" i="283"/>
  <c r="F77" i="283"/>
  <c r="D70" i="283"/>
  <c r="A43" i="283"/>
  <c r="D11" i="283"/>
  <c r="A5" i="283"/>
  <c r="E134" i="282"/>
  <c r="E77" i="283"/>
  <c r="D38" i="283"/>
  <c r="D71" i="282"/>
  <c r="D43" i="282"/>
  <c r="E139" i="281"/>
  <c r="D38" i="281"/>
  <c r="E11" i="281"/>
  <c r="C108" i="283"/>
  <c r="H76" i="283"/>
  <c r="I44" i="283"/>
  <c r="C38" i="283"/>
  <c r="I139" i="282"/>
  <c r="G77" i="282"/>
  <c r="E71" i="282"/>
  <c r="H43" i="282"/>
  <c r="I11" i="282"/>
  <c r="C5" i="282"/>
  <c r="A134" i="281"/>
  <c r="F77" i="281"/>
  <c r="H108" i="282"/>
  <c r="D37" i="282"/>
  <c r="G77" i="281"/>
  <c r="I43" i="281"/>
  <c r="H10" i="283"/>
  <c r="A44" i="282"/>
  <c r="H77" i="281"/>
  <c r="F43" i="281"/>
  <c r="E37" i="283"/>
  <c r="C38" i="282"/>
  <c r="E103" i="281"/>
  <c r="D37" i="281"/>
  <c r="D77" i="282"/>
  <c r="A139" i="281"/>
  <c r="I44" i="281"/>
  <c r="A37" i="281"/>
  <c r="F108" i="280"/>
  <c r="B43" i="280"/>
  <c r="B70" i="279"/>
  <c r="I108" i="280"/>
  <c r="A103" i="280"/>
  <c r="I43" i="280"/>
  <c r="A38" i="280"/>
  <c r="H108" i="280"/>
  <c r="E70" i="280"/>
  <c r="A10" i="280"/>
  <c r="D70" i="279"/>
  <c r="D4" i="279"/>
  <c r="B76" i="280"/>
  <c r="A44" i="280"/>
  <c r="A5" i="280"/>
  <c r="C77" i="279"/>
  <c r="E44" i="279"/>
  <c r="D5" i="279"/>
  <c r="D108" i="280"/>
  <c r="A70" i="280"/>
  <c r="B37" i="280"/>
  <c r="H43" i="280"/>
  <c r="E71" i="279"/>
  <c r="I11" i="279"/>
  <c r="G139" i="280"/>
  <c r="C5" i="280"/>
  <c r="C71" i="279"/>
  <c r="I10" i="279"/>
  <c r="E10" i="280"/>
  <c r="C103" i="279"/>
  <c r="C11" i="279"/>
  <c r="C70" i="280"/>
  <c r="C139" i="279"/>
  <c r="E70" i="279"/>
  <c r="D10" i="279"/>
  <c r="B44" i="278"/>
  <c r="B134" i="278"/>
  <c r="I44" i="278"/>
  <c r="A37" i="278"/>
  <c r="I139" i="278"/>
  <c r="A134" i="278"/>
  <c r="I76" i="278"/>
  <c r="A71" i="278"/>
  <c r="B43" i="278"/>
  <c r="E11" i="278"/>
  <c r="A1" i="278"/>
  <c r="E108" i="278"/>
  <c r="D38" i="278"/>
  <c r="D139" i="278"/>
  <c r="G44" i="278"/>
  <c r="D4" i="278"/>
  <c r="C44" i="278"/>
  <c r="I108" i="278"/>
  <c r="H43" i="278"/>
  <c r="B108" i="283"/>
  <c r="B38" i="283"/>
  <c r="F10" i="282"/>
  <c r="B44" i="281"/>
  <c r="A108" i="283"/>
  <c r="G76" i="283"/>
  <c r="H43" i="283"/>
  <c r="C4" i="283"/>
  <c r="D134" i="282"/>
  <c r="E76" i="282"/>
  <c r="B44" i="282"/>
  <c r="B11" i="282"/>
  <c r="H139" i="281"/>
  <c r="D103" i="281"/>
  <c r="A71" i="281"/>
  <c r="C134" i="283"/>
  <c r="G139" i="282"/>
  <c r="C10" i="282"/>
  <c r="E37" i="281"/>
  <c r="A77" i="283"/>
  <c r="E38" i="283"/>
  <c r="B4" i="283"/>
  <c r="D76" i="283"/>
  <c r="A71" i="282"/>
  <c r="E108" i="281"/>
  <c r="A11" i="281"/>
  <c r="C76" i="283"/>
  <c r="F10" i="283"/>
  <c r="A77" i="282"/>
  <c r="C43" i="282"/>
  <c r="I139" i="281"/>
  <c r="E76" i="281"/>
  <c r="F11" i="282"/>
  <c r="B38" i="281"/>
  <c r="A11" i="282"/>
  <c r="D11" i="281"/>
  <c r="F139" i="281"/>
  <c r="B11" i="281"/>
  <c r="A108" i="281"/>
  <c r="I11" i="281"/>
  <c r="B38" i="280"/>
  <c r="E108" i="280"/>
  <c r="E43" i="280"/>
  <c r="C103" i="280"/>
  <c r="D5" i="280"/>
  <c r="A4" i="279"/>
  <c r="D43" i="280"/>
  <c r="D71" i="279"/>
  <c r="E4" i="279"/>
  <c r="F44" i="280"/>
  <c r="G11" i="280"/>
  <c r="C10" i="279"/>
  <c r="I139" i="279"/>
  <c r="A5" i="279"/>
  <c r="B44" i="279"/>
  <c r="C38" i="280"/>
  <c r="I44" i="279"/>
  <c r="B37" i="278"/>
  <c r="B76" i="278"/>
  <c r="E37" i="278"/>
  <c r="E139" i="278"/>
  <c r="B108" i="278"/>
  <c r="E71" i="278"/>
  <c r="B38" i="278"/>
  <c r="E4" i="278"/>
  <c r="D134" i="278"/>
  <c r="C37" i="278"/>
  <c r="A103" i="278"/>
  <c r="D11" i="278"/>
  <c r="A43" i="278"/>
  <c r="H76" i="278"/>
  <c r="B5" i="278"/>
  <c r="F43" i="283"/>
  <c r="H77" i="283"/>
  <c r="D108" i="282"/>
  <c r="G108" i="281"/>
  <c r="C11" i="281"/>
  <c r="C71" i="283"/>
  <c r="A37" i="283"/>
  <c r="A139" i="282"/>
  <c r="E43" i="283"/>
  <c r="E44" i="282"/>
  <c r="C44" i="281"/>
  <c r="H108" i="283"/>
  <c r="A70" i="283"/>
  <c r="D4" i="283"/>
  <c r="A76" i="282"/>
  <c r="A37" i="282"/>
  <c r="C134" i="281"/>
  <c r="H11" i="283"/>
  <c r="A1" i="282"/>
  <c r="A1" i="281"/>
  <c r="C103" i="281"/>
  <c r="D4" i="281"/>
  <c r="F108" i="281"/>
  <c r="G108" i="282"/>
  <c r="C70" i="281"/>
  <c r="B4" i="281"/>
  <c r="B77" i="279"/>
  <c r="E103" i="280"/>
  <c r="E38" i="280"/>
  <c r="A77" i="280"/>
  <c r="D77" i="279"/>
  <c r="H77" i="280"/>
  <c r="H10" i="280"/>
  <c r="C70" i="279"/>
  <c r="C134" i="280"/>
  <c r="D38" i="280"/>
  <c r="E77" i="279"/>
  <c r="B4" i="279"/>
  <c r="A77" i="279"/>
  <c r="E44" i="280"/>
  <c r="D38" i="279"/>
  <c r="A1" i="280"/>
  <c r="B11" i="279"/>
  <c r="F139" i="278"/>
  <c r="B71" i="278"/>
  <c r="F11" i="278"/>
  <c r="A139" i="278"/>
  <c r="B103" i="278"/>
  <c r="H44" i="278"/>
  <c r="D37" i="278"/>
  <c r="A4" i="278"/>
  <c r="E103" i="278"/>
  <c r="H11" i="278"/>
  <c r="B70" i="278"/>
  <c r="H108" i="278"/>
  <c r="A38" i="278"/>
  <c r="D71" i="278"/>
  <c r="B77" i="282"/>
  <c r="G44" i="283"/>
  <c r="E70" i="282"/>
  <c r="D77" i="281"/>
  <c r="B134" i="283"/>
  <c r="F44" i="283"/>
  <c r="I10" i="283"/>
  <c r="I108" i="283"/>
  <c r="E139" i="282"/>
  <c r="E11" i="282"/>
  <c r="A38" i="281"/>
  <c r="A103" i="283"/>
  <c r="C44" i="283"/>
  <c r="E43" i="281"/>
  <c r="C103" i="283"/>
  <c r="D77" i="283"/>
  <c r="A70" i="282"/>
  <c r="I108" i="281"/>
  <c r="H76" i="281"/>
  <c r="B76" i="281"/>
  <c r="C77" i="281"/>
  <c r="G43" i="281"/>
  <c r="F10" i="279"/>
  <c r="F10" i="280"/>
  <c r="G10" i="279"/>
  <c r="E139" i="279"/>
  <c r="E77" i="280"/>
  <c r="A70" i="279"/>
  <c r="D44" i="279"/>
  <c r="H10" i="279"/>
  <c r="C4" i="279"/>
  <c r="E44" i="278"/>
  <c r="E134" i="278"/>
  <c r="D44" i="278"/>
  <c r="H139" i="278"/>
  <c r="C4" i="278"/>
  <c r="G76" i="278"/>
  <c r="G11" i="278"/>
  <c r="B5" i="282"/>
  <c r="D103" i="283"/>
  <c r="C77" i="282"/>
  <c r="D43" i="283"/>
  <c r="D44" i="282"/>
  <c r="B103" i="281"/>
  <c r="G44" i="281"/>
  <c r="D44" i="281"/>
  <c r="C43" i="281"/>
  <c r="E38" i="281"/>
  <c r="B5" i="279"/>
  <c r="B5" i="280"/>
  <c r="E5" i="279"/>
  <c r="H77" i="279"/>
  <c r="B71" i="280"/>
  <c r="H43" i="279"/>
  <c r="G11" i="279"/>
  <c r="F76" i="280"/>
  <c r="F44" i="278"/>
  <c r="A44" i="278"/>
  <c r="F108" i="278"/>
  <c r="F43" i="278"/>
  <c r="G139" i="278"/>
  <c r="A108" i="278"/>
  <c r="C71" i="278"/>
  <c r="F10" i="278"/>
  <c r="A38" i="283"/>
  <c r="G43" i="283"/>
  <c r="D5" i="282"/>
  <c r="C139" i="282"/>
  <c r="C11" i="282"/>
  <c r="G76" i="282"/>
  <c r="C134" i="282"/>
  <c r="I77" i="282"/>
  <c r="F43" i="282"/>
  <c r="B108" i="280"/>
  <c r="F77" i="280"/>
  <c r="B44" i="280"/>
  <c r="C71" i="280"/>
  <c r="D43" i="279"/>
  <c r="B11" i="280"/>
  <c r="D77" i="280"/>
  <c r="E5" i="280"/>
  <c r="B103" i="279"/>
  <c r="B139" i="278"/>
  <c r="B11" i="278"/>
  <c r="E76" i="278"/>
  <c r="I11" i="278"/>
  <c r="D76" i="278"/>
  <c r="E43" i="278"/>
  <c r="C134" i="278"/>
  <c r="B43" i="282"/>
  <c r="C5" i="283"/>
  <c r="G11" i="281"/>
  <c r="F108" i="282"/>
  <c r="D10" i="282"/>
  <c r="F44" i="282"/>
  <c r="I76" i="282"/>
  <c r="B71" i="282"/>
  <c r="E5" i="282"/>
  <c r="F43" i="280"/>
  <c r="B70" i="280"/>
  <c r="I10" i="280"/>
  <c r="I44" i="280"/>
  <c r="E10" i="279"/>
  <c r="G77" i="280"/>
  <c r="G10" i="280"/>
  <c r="D108" i="279"/>
  <c r="F76" i="279"/>
  <c r="F76" i="278"/>
  <c r="B4" i="278"/>
  <c r="A76" i="278"/>
  <c r="A11" i="278"/>
  <c r="I43" i="278"/>
  <c r="E38" i="278"/>
  <c r="D103" i="278"/>
  <c r="A35" i="281" l="1"/>
  <c r="A41" i="281"/>
  <c r="A47" i="281" s="1"/>
  <c r="A106" i="281"/>
  <c r="A111" i="281" s="1"/>
  <c r="A2" i="282"/>
  <c r="A8" i="282"/>
  <c r="A14" i="282" s="1"/>
  <c r="A68" i="282"/>
  <c r="A74" i="282"/>
  <c r="A80" i="282" s="1"/>
  <c r="A101" i="283"/>
  <c r="A137" i="282"/>
  <c r="A142" i="282" s="1"/>
  <c r="A35" i="283"/>
  <c r="A41" i="283"/>
  <c r="A47" i="283" s="1"/>
  <c r="A101" i="281"/>
  <c r="A132" i="282"/>
  <c r="A106" i="283"/>
  <c r="A111" i="283" s="1"/>
  <c r="A137" i="281"/>
  <c r="A142" i="281" s="1"/>
  <c r="A132" i="281"/>
  <c r="A35" i="280"/>
  <c r="A2" i="279"/>
  <c r="A101" i="280"/>
  <c r="A106" i="280"/>
  <c r="A111" i="280" s="1"/>
  <c r="A68" i="279"/>
  <c r="A41" i="280"/>
  <c r="A47" i="280" s="1"/>
  <c r="A41" i="278"/>
  <c r="A47" i="278" s="1"/>
  <c r="A101" i="278"/>
  <c r="A106" i="278"/>
  <c r="A111" i="278" s="1"/>
  <c r="A35" i="278"/>
  <c r="A137" i="278"/>
  <c r="A142" i="278" s="1"/>
  <c r="A132" i="278"/>
  <c r="N44" i="1"/>
  <c r="N43" i="1"/>
  <c r="N38" i="1"/>
  <c r="N37" i="1"/>
  <c r="N11" i="1"/>
  <c r="N10" i="1"/>
  <c r="N5" i="1"/>
  <c r="N4" i="1"/>
  <c r="N1" i="1"/>
  <c r="N2" i="1"/>
  <c r="N8" i="1"/>
  <c r="N139" i="1"/>
  <c r="N137" i="1"/>
  <c r="N134" i="1"/>
  <c r="N132" i="1"/>
  <c r="N108" i="1"/>
  <c r="N106" i="1"/>
  <c r="N103" i="1"/>
  <c r="N101" i="1"/>
  <c r="N74" i="1"/>
  <c r="N68" i="1"/>
  <c r="N41" i="1"/>
  <c r="N35" i="1"/>
  <c r="D5" i="281"/>
  <c r="E38" i="282"/>
  <c r="B134" i="281"/>
  <c r="D139" i="282"/>
  <c r="C139" i="283"/>
  <c r="D76" i="282"/>
  <c r="B5" i="281"/>
  <c r="A38" i="282"/>
  <c r="I10" i="281"/>
  <c r="C4" i="281"/>
  <c r="D5" i="283"/>
  <c r="G139" i="281"/>
  <c r="A4" i="283"/>
  <c r="E11" i="283"/>
  <c r="E108" i="282"/>
  <c r="E43" i="282"/>
  <c r="D76" i="281"/>
  <c r="E10" i="281"/>
  <c r="E4" i="281"/>
  <c r="A71" i="283"/>
  <c r="B38" i="282"/>
  <c r="B70" i="283"/>
  <c r="H43" i="281"/>
  <c r="A108" i="282"/>
  <c r="C37" i="283"/>
  <c r="H44" i="283"/>
  <c r="F139" i="283"/>
  <c r="E38" i="279"/>
  <c r="I11" i="280"/>
  <c r="C44" i="279"/>
  <c r="F11" i="280"/>
  <c r="G76" i="279"/>
  <c r="E11" i="280"/>
  <c r="A44" i="279"/>
  <c r="I108" i="279"/>
  <c r="E76" i="280"/>
  <c r="C76" i="280"/>
  <c r="I76" i="279"/>
  <c r="G108" i="279"/>
  <c r="G44" i="279"/>
  <c r="B71" i="279"/>
  <c r="F139" i="280"/>
  <c r="C10" i="280"/>
  <c r="I139" i="280"/>
  <c r="A103" i="279"/>
  <c r="E134" i="279"/>
  <c r="A134" i="279"/>
  <c r="D139" i="279"/>
  <c r="E77" i="278"/>
  <c r="G10" i="278"/>
  <c r="C108" i="278"/>
  <c r="D5" i="278"/>
  <c r="C43" i="278"/>
  <c r="C5" i="278"/>
  <c r="G43" i="278"/>
  <c r="D77" i="278"/>
  <c r="E70" i="278"/>
  <c r="C4" i="1"/>
  <c r="C10" i="1"/>
  <c r="D108" i="1"/>
  <c r="A44" i="1"/>
  <c r="D103" i="1"/>
  <c r="I43" i="1"/>
  <c r="C139" i="1"/>
  <c r="A10" i="1"/>
  <c r="G11" i="1"/>
  <c r="A108" i="1"/>
  <c r="A77" i="1"/>
  <c r="C44" i="1"/>
  <c r="F43" i="1"/>
  <c r="I77" i="1"/>
  <c r="F11" i="1"/>
  <c r="C71" i="1"/>
  <c r="E76" i="1"/>
  <c r="D43" i="1"/>
  <c r="E38" i="1"/>
  <c r="B5" i="1"/>
  <c r="H44" i="1"/>
  <c r="C37" i="1"/>
  <c r="C43" i="1"/>
  <c r="A4" i="1"/>
  <c r="I11" i="1"/>
  <c r="B43" i="1"/>
  <c r="H77" i="1"/>
  <c r="I108" i="1"/>
  <c r="A139" i="1"/>
  <c r="B70" i="281"/>
  <c r="G11" i="283"/>
  <c r="H11" i="282"/>
  <c r="C11" i="283"/>
  <c r="I139" i="283"/>
  <c r="B5" i="283"/>
  <c r="G10" i="281"/>
  <c r="B77" i="281"/>
  <c r="C10" i="281"/>
  <c r="H10" i="281"/>
  <c r="E71" i="283"/>
  <c r="B37" i="282"/>
  <c r="D44" i="283"/>
  <c r="A139" i="283"/>
  <c r="G10" i="283"/>
  <c r="E4" i="283"/>
  <c r="E37" i="282"/>
  <c r="E103" i="282"/>
  <c r="C4" i="282"/>
  <c r="A76" i="281"/>
  <c r="G44" i="282"/>
  <c r="A76" i="283"/>
  <c r="I77" i="281"/>
  <c r="C10" i="283"/>
  <c r="G139" i="283"/>
  <c r="C77" i="283"/>
  <c r="B37" i="279"/>
  <c r="E37" i="279"/>
  <c r="D11" i="280"/>
  <c r="C11" i="280"/>
  <c r="A71" i="280"/>
  <c r="A38" i="279"/>
  <c r="D139" i="280"/>
  <c r="D37" i="280"/>
  <c r="C4" i="280"/>
  <c r="E134" i="280"/>
  <c r="D37" i="279"/>
  <c r="A37" i="279"/>
  <c r="H11" i="280"/>
  <c r="A76" i="280"/>
  <c r="F139" i="279"/>
  <c r="A4" i="281"/>
  <c r="I43" i="282"/>
  <c r="D43" i="281"/>
  <c r="D70" i="281"/>
  <c r="D103" i="282"/>
  <c r="B43" i="281"/>
  <c r="E76" i="283"/>
  <c r="E5" i="281"/>
  <c r="B37" i="283"/>
  <c r="C76" i="281"/>
  <c r="H139" i="282"/>
  <c r="E134" i="281"/>
  <c r="D11" i="282"/>
  <c r="E4" i="280"/>
  <c r="H139" i="280"/>
  <c r="D134" i="279"/>
  <c r="H139" i="279"/>
  <c r="E139" i="280"/>
  <c r="C134" i="279"/>
  <c r="A139" i="280"/>
  <c r="H44" i="280"/>
  <c r="D44" i="280"/>
  <c r="E43" i="279"/>
  <c r="C77" i="280"/>
  <c r="C38" i="279"/>
  <c r="A11" i="279"/>
  <c r="A5" i="278"/>
  <c r="C38" i="278"/>
  <c r="A10" i="278"/>
  <c r="D108" i="278"/>
  <c r="C70" i="278"/>
  <c r="E5" i="278"/>
  <c r="C103" i="278"/>
  <c r="A5" i="1"/>
  <c r="D71" i="1"/>
  <c r="G77" i="1"/>
  <c r="D37" i="1"/>
  <c r="D70" i="1"/>
  <c r="G10" i="1"/>
  <c r="G76" i="1"/>
  <c r="F139" i="1"/>
  <c r="A103" i="1"/>
  <c r="I44" i="1"/>
  <c r="E11" i="1"/>
  <c r="F76" i="1"/>
  <c r="B108" i="1"/>
  <c r="E77" i="1"/>
  <c r="B4" i="1"/>
  <c r="H139" i="1"/>
  <c r="D38" i="1"/>
  <c r="F10" i="1"/>
  <c r="B77" i="1"/>
  <c r="E44" i="1"/>
  <c r="B44" i="1"/>
  <c r="D4" i="282"/>
  <c r="C44" i="282"/>
  <c r="E77" i="281"/>
  <c r="B4" i="282"/>
  <c r="E70" i="281"/>
  <c r="H108" i="281"/>
  <c r="E134" i="283"/>
  <c r="B103" i="282"/>
  <c r="C5" i="281"/>
  <c r="B11" i="283"/>
  <c r="B10" i="283"/>
  <c r="H76" i="282"/>
  <c r="B76" i="282"/>
  <c r="C76" i="279"/>
  <c r="I43" i="279"/>
  <c r="A4" i="280"/>
  <c r="D76" i="280"/>
  <c r="A43" i="279"/>
  <c r="B4" i="280"/>
  <c r="D11" i="279"/>
  <c r="E71" i="280"/>
  <c r="H76" i="279"/>
  <c r="I76" i="280"/>
  <c r="C37" i="279"/>
  <c r="C108" i="279"/>
  <c r="A139" i="279"/>
  <c r="E10" i="278"/>
  <c r="C76" i="278"/>
  <c r="C10" i="278"/>
  <c r="H77" i="278"/>
  <c r="C11" i="278"/>
  <c r="I10" i="278"/>
  <c r="D43" i="278"/>
  <c r="C5" i="1"/>
  <c r="B76" i="1"/>
  <c r="C103" i="1"/>
  <c r="E139" i="1"/>
  <c r="B38" i="1"/>
  <c r="H10" i="1"/>
  <c r="E43" i="1"/>
  <c r="B70" i="1"/>
  <c r="I76" i="1"/>
  <c r="E71" i="1"/>
  <c r="C11" i="1"/>
  <c r="A70" i="1"/>
  <c r="I139" i="1"/>
  <c r="C108" i="1"/>
  <c r="G139" i="1"/>
  <c r="E37" i="1"/>
  <c r="A1" i="1"/>
  <c r="B11" i="1"/>
  <c r="F77" i="1"/>
  <c r="B37" i="1"/>
  <c r="B139" i="1"/>
  <c r="A10" i="281"/>
  <c r="B71" i="283"/>
  <c r="F11" i="283"/>
  <c r="A77" i="281"/>
  <c r="E4" i="282"/>
  <c r="I76" i="281"/>
  <c r="I76" i="283"/>
  <c r="D108" i="281"/>
  <c r="A134" i="283"/>
  <c r="E70" i="283"/>
  <c r="A108" i="279"/>
  <c r="H76" i="280"/>
  <c r="D71" i="280"/>
  <c r="F44" i="279"/>
  <c r="A134" i="280"/>
  <c r="D134" i="280"/>
  <c r="E76" i="279"/>
  <c r="D4" i="280"/>
  <c r="A11" i="280"/>
  <c r="B77" i="278"/>
  <c r="A77" i="278"/>
  <c r="D70" i="278"/>
  <c r="C139" i="278"/>
  <c r="I10" i="1"/>
  <c r="E4" i="1"/>
  <c r="G44" i="1"/>
  <c r="G108" i="1"/>
  <c r="B10" i="1"/>
  <c r="G43" i="1"/>
  <c r="A71" i="1"/>
  <c r="C38" i="1"/>
  <c r="C70" i="1"/>
  <c r="F108" i="1"/>
  <c r="A76" i="1"/>
  <c r="H11" i="1"/>
  <c r="E108" i="1"/>
  <c r="B103" i="1"/>
  <c r="B108" i="282"/>
  <c r="A70" i="281"/>
  <c r="A11" i="283"/>
  <c r="D10" i="281"/>
  <c r="B108" i="279"/>
  <c r="H108" i="279"/>
  <c r="E108" i="279"/>
  <c r="E103" i="279"/>
  <c r="G44" i="280"/>
  <c r="B76" i="279"/>
  <c r="G77" i="278"/>
  <c r="C77" i="278"/>
  <c r="B10" i="278"/>
  <c r="F77" i="278"/>
  <c r="E134" i="1"/>
  <c r="H76" i="1"/>
  <c r="A11" i="1"/>
  <c r="A37" i="1"/>
  <c r="D44" i="1"/>
  <c r="D77" i="1"/>
  <c r="H108" i="1"/>
  <c r="C77" i="1"/>
  <c r="E5" i="1"/>
  <c r="D139" i="1"/>
  <c r="B71" i="1"/>
  <c r="B139" i="283"/>
  <c r="A43" i="282"/>
  <c r="C103" i="282"/>
  <c r="E139" i="283"/>
  <c r="A76" i="279"/>
  <c r="B38" i="279"/>
  <c r="C139" i="280"/>
  <c r="C44" i="280"/>
  <c r="H10" i="278"/>
  <c r="D10" i="278"/>
  <c r="D76" i="1"/>
  <c r="A38" i="1"/>
  <c r="C134" i="1"/>
  <c r="D4" i="1"/>
  <c r="E103" i="1"/>
  <c r="B134" i="1"/>
  <c r="D10" i="1"/>
  <c r="A103" i="282"/>
  <c r="F76" i="281"/>
  <c r="G77" i="283"/>
  <c r="D71" i="283"/>
  <c r="A5" i="281"/>
  <c r="G76" i="281"/>
  <c r="D38" i="282"/>
  <c r="I11" i="283"/>
  <c r="C139" i="281"/>
  <c r="I108" i="282"/>
  <c r="F43" i="279"/>
  <c r="D76" i="279"/>
  <c r="C37" i="280"/>
  <c r="F11" i="279"/>
  <c r="B134" i="279"/>
  <c r="H11" i="279"/>
  <c r="A70" i="278"/>
  <c r="G108" i="278"/>
  <c r="I77" i="278"/>
  <c r="D5" i="1"/>
  <c r="D134" i="1"/>
  <c r="C76" i="1"/>
  <c r="D11" i="1"/>
  <c r="H43" i="1"/>
  <c r="A134" i="1"/>
  <c r="A43" i="1"/>
  <c r="E10" i="1"/>
  <c r="F44" i="1"/>
  <c r="E70" i="1"/>
  <c r="A106" i="282" l="1"/>
  <c r="A111" i="282" s="1"/>
  <c r="A8" i="283"/>
  <c r="A14" i="283" s="1"/>
  <c r="A132" i="283"/>
  <c r="A74" i="283"/>
  <c r="A80" i="283" s="1"/>
  <c r="A74" i="281"/>
  <c r="A80" i="281" s="1"/>
  <c r="A68" i="283"/>
  <c r="A68" i="281"/>
  <c r="A137" i="283"/>
  <c r="A142" i="283" s="1"/>
  <c r="A2" i="283"/>
  <c r="A41" i="282"/>
  <c r="A47" i="282" s="1"/>
  <c r="A35" i="282"/>
  <c r="A2" i="281"/>
  <c r="A101" i="282"/>
  <c r="A8" i="281"/>
  <c r="A14" i="281" s="1"/>
  <c r="A137" i="279"/>
  <c r="A142" i="279" s="1"/>
  <c r="A8" i="279"/>
  <c r="A14" i="279" s="1"/>
  <c r="A8" i="280"/>
  <c r="A14" i="280" s="1"/>
  <c r="A132" i="279"/>
  <c r="A101" i="279"/>
  <c r="A132" i="280"/>
  <c r="A74" i="280"/>
  <c r="A80" i="280" s="1"/>
  <c r="A137" i="280"/>
  <c r="A142" i="280" s="1"/>
  <c r="A35" i="279"/>
  <c r="A41" i="279"/>
  <c r="A47" i="279" s="1"/>
  <c r="A74" i="279"/>
  <c r="A80" i="279" s="1"/>
  <c r="A2" i="280"/>
  <c r="A68" i="280"/>
  <c r="A106" i="279"/>
  <c r="A111" i="279" s="1"/>
  <c r="A8" i="278"/>
  <c r="A14" i="278" s="1"/>
  <c r="A74" i="278"/>
  <c r="A80" i="278" s="1"/>
  <c r="A68" i="278"/>
  <c r="A2" i="278"/>
  <c r="A137" i="1"/>
  <c r="A142" i="1" s="1"/>
  <c r="A2" i="1"/>
  <c r="A74" i="1"/>
  <c r="A80" i="1" s="1"/>
  <c r="A41" i="1"/>
  <c r="A47" i="1" s="1"/>
  <c r="A68" i="1"/>
  <c r="A132" i="1"/>
  <c r="A101" i="1"/>
  <c r="A35" i="1"/>
  <c r="A106" i="1"/>
  <c r="A111" i="1" s="1"/>
  <c r="A8" i="1"/>
  <c r="A14" i="1" s="1"/>
</calcChain>
</file>

<file path=xl/sharedStrings.xml><?xml version="1.0" encoding="utf-8"?>
<sst xmlns="http://schemas.openxmlformats.org/spreadsheetml/2006/main" count="646" uniqueCount="55">
  <si>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</si>
  <si>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</si>
  <si>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</si>
  <si>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</si>
  <si>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</si>
  <si>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</si>
  <si>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</si>
  <si>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</si>
  <si>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</si>
  <si>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</si>
  <si>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</si>
  <si>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</si>
  <si>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</si>
  <si>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</si>
  <si>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</si>
  <si>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</si>
  <si>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</si>
  <si>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</si>
  <si>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</si>
  <si>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</si>
  <si>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</si>
  <si>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</si>
  <si>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</si>
  <si>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</si>
  <si>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</si>
  <si>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</si>
  <si>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</si>
  <si>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</si>
  <si>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</si>
  <si>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</si>
  <si>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</si>
  <si>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</si>
  <si>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</si>
  <si>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</si>
  <si>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</si>
  <si>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</si>
  <si>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</si>
  <si>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</si>
  <si>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</si>
  <si>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</si>
  <si>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</si>
  <si>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</si>
  <si>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</si>
  <si>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</si>
  <si>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</si>
  <si>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</si>
  <si>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COVERAGE_GRADE_12</t>
  </si>
  <si>
    <t>NOTE: Cells marked with asterisk are not represented when grade 12 coverage under 10%, there are fewer than 3 schools, or fewer than 30 students.</t>
  </si>
  <si>
    <t>Low Income Schools</t>
  </si>
  <si>
    <t>Higher Income Schools</t>
  </si>
  <si>
    <t>High Minority Schools</t>
  </si>
  <si>
    <t>Low Minority Schools</t>
  </si>
  <si>
    <t>Urban Schools</t>
  </si>
  <si>
    <t>Suburban Schools</t>
  </si>
  <si>
    <t>Rural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</si>
</sst>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8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0" fontId="9" fillId="0" borderId="0" xfId="0" applyFont="1"/>
    <xf numFmtId="9" fontId="0" fillId="0" borderId="0" xfId="0" applyNumberFormat="1"/>
    <xf numFmtId="9" fontId="9" fillId="0" borderId="0" xfId="0" applyNumberFormat="1" applyFont="1"/>
    <xf numFmtId="3" fontId="9" fillId="0" borderId="0" xfId="0" applyNumberFormat="1" applyFont="1"/>
    <xf numFmtId="0" fontId="0" fillId="0" borderId="0" xfId="0"/>
    <xf numFmtId="49" fontId="0" fillId="0" borderId="0" xfId="0" applyNumberFormat="1"/>
    <xf numFmtId="1" fontId="0" fillId="0" borderId="0" xfId="0" applyNumberFormat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(1)'!$D$10:$D$11</c:f>
              <c:numCache>
                <c:formatCode>0%</c:formatCode>
                <c:ptCount val="2"/>
                <c:pt idx="0">
                  <c:v>0.49868901493292572</c:v>
                </c:pt>
                <c:pt idx="1">
                  <c:v>0.49232728794282837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(1)'!$E$10:$E$11</c:f>
              <c:numCache>
                <c:formatCode>0%</c:formatCode>
                <c:ptCount val="2"/>
                <c:pt idx="0">
                  <c:v>6.6838576407121084E-2</c:v>
                </c:pt>
                <c:pt idx="1">
                  <c:v>6.2642509681902728E-2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(1)'!$N$15:$N$17,'group (1)'!$F$10:$F$11)</c:f>
              <c:numCache>
                <c:formatCode>General</c:formatCode>
                <c:ptCount val="5"/>
                <c:pt idx="3" formatCode="0%">
                  <c:v>0.2563170764253172</c:v>
                </c:pt>
                <c:pt idx="4" formatCode="0%">
                  <c:v>0.25801326065838781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(1)'!$N$15:$N$17,'group (1)'!$G$10:$G$11)</c:f>
              <c:numCache>
                <c:formatCode>General</c:formatCode>
                <c:ptCount val="5"/>
                <c:pt idx="3" formatCode="0%">
                  <c:v>0.30921051491472967</c:v>
                </c:pt>
                <c:pt idx="4" formatCode="0%">
                  <c:v>0.29695653696634328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(1)'!$N$15:$N$20,'group (1)'!$H$10:$H$11)</c:f>
              <c:numCache>
                <c:formatCode>General</c:formatCode>
                <c:ptCount val="8"/>
                <c:pt idx="6" formatCode="0%">
                  <c:v>0.51151985886764861</c:v>
                </c:pt>
                <c:pt idx="7" formatCode="0%">
                  <c:v>0.50317323094448552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('group (1)'!$A$10:$A$12,'group (1)'!$A$10:$A$12,'group (1)'!$A$10:$A$12)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(1)'!$N$15:$N$20,'group (1)'!$I$10:$I$11)</c:f>
              <c:numCache>
                <c:formatCode>General</c:formatCode>
                <c:ptCount val="8"/>
                <c:pt idx="6" formatCode="0%">
                  <c:v>5.4007732472398262E-2</c:v>
                </c:pt>
                <c:pt idx="7" formatCode="0%">
                  <c:v>5.1796566680245598E-2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1412032"/>
        <c:axId val="421414384"/>
      </c:barChart>
      <c:catAx>
        <c:axId val="421412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1414384"/>
        <c:crosses val="autoZero"/>
        <c:auto val="1"/>
        <c:lblAlgn val="ctr"/>
        <c:lblOffset val="100"/>
        <c:noMultiLvlLbl val="0"/>
      </c:catAx>
      <c:valAx>
        <c:axId val="4214143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141203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(2)'!$D$139</c:f>
              <c:numCache>
                <c:formatCode>0%</c:formatCode>
                <c:ptCount val="1"/>
                <c:pt idx="0">
                  <c:v>0.37777280907454874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(2)'!$E$139</c:f>
              <c:numCache>
                <c:formatCode>0%</c:formatCode>
                <c:ptCount val="1"/>
                <c:pt idx="0">
                  <c:v>0.12971914707967497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(2)'!$F$140,'group (2)'!$F$139)</c:f>
              <c:numCache>
                <c:formatCode>0%</c:formatCode>
                <c:ptCount val="2"/>
                <c:pt idx="1">
                  <c:v>9.3495119157986584E-2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(2)'!$G$140,'group (2)'!$G$139)</c:f>
              <c:numCache>
                <c:formatCode>0%</c:formatCode>
                <c:ptCount val="2"/>
                <c:pt idx="1">
                  <c:v>0.41399683699623713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(2)'!$H$140:$H$141,'group (2)'!$H$139)</c:f>
              <c:numCache>
                <c:formatCode>General</c:formatCode>
                <c:ptCount val="3"/>
                <c:pt idx="2" formatCode="0%">
                  <c:v>0.36506844085728307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(2)'!$A$139,'group (2)'!$A$139,'group (2)'!$A$139)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(2)'!$I$140:$I$141,'group (2)'!$I$139)</c:f>
              <c:numCache>
                <c:formatCode>General</c:formatCode>
                <c:ptCount val="3"/>
                <c:pt idx="2" formatCode="0%">
                  <c:v>0.14242351529694061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2839072"/>
        <c:axId val="422841424"/>
      </c:barChart>
      <c:catAx>
        <c:axId val="4228390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22841424"/>
        <c:crosses val="autoZero"/>
        <c:auto val="1"/>
        <c:lblAlgn val="ctr"/>
        <c:lblOffset val="100"/>
        <c:noMultiLvlLbl val="0"/>
      </c:catAx>
      <c:valAx>
        <c:axId val="4228414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28390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(3)'!$D$10:$D$11</c:f>
              <c:numCache>
                <c:formatCode>0%</c:formatCode>
                <c:ptCount val="2"/>
                <c:pt idx="0">
                  <c:v>0.51299619182382072</c:v>
                </c:pt>
                <c:pt idx="1">
                  <c:v>0.5027085975930452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(3)'!$E$10:$E$11</c:f>
              <c:numCache>
                <c:formatCode>0%</c:formatCode>
                <c:ptCount val="2"/>
                <c:pt idx="0">
                  <c:v>7.7888896570287983E-2</c:v>
                </c:pt>
                <c:pt idx="1">
                  <c:v>7.3266714104507621E-2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(3)'!$N$15:$N$17,'group (3)'!$F$10:$F$11)</c:f>
              <c:numCache>
                <c:formatCode>General</c:formatCode>
                <c:ptCount val="5"/>
                <c:pt idx="3" formatCode="0%">
                  <c:v>0.24566487167078765</c:v>
                </c:pt>
                <c:pt idx="4" formatCode="0%">
                  <c:v>0.24215728738050304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(3)'!$N$15:$N$17,'group (3)'!$G$10:$G$11)</c:f>
              <c:numCache>
                <c:formatCode>General</c:formatCode>
                <c:ptCount val="5"/>
                <c:pt idx="3" formatCode="0%">
                  <c:v>0.34522021672332109</c:v>
                </c:pt>
                <c:pt idx="4" formatCode="0%">
                  <c:v>0.33381802431704977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(3)'!$N$15:$N$20,'group (3)'!$H$10:$H$11)</c:f>
              <c:numCache>
                <c:formatCode>General</c:formatCode>
                <c:ptCount val="8"/>
                <c:pt idx="6" formatCode="0%">
                  <c:v>0.52059195149539683</c:v>
                </c:pt>
                <c:pt idx="7" formatCode="0%">
                  <c:v>0.5076586331714259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(3)'!$A$10:$A$12,'group (3)'!$A$10:$A$12,'group (3)'!$A$10:$A$12)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(3)'!$N$15:$N$20,'group (3)'!$I$10:$I$11)</c:f>
              <c:numCache>
                <c:formatCode>General</c:formatCode>
                <c:ptCount val="8"/>
                <c:pt idx="6" formatCode="0%">
                  <c:v>7.029313689871193E-2</c:v>
                </c:pt>
                <c:pt idx="7" formatCode="0%">
                  <c:v>6.8316678526126912E-2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2841032"/>
        <c:axId val="422842600"/>
      </c:barChart>
      <c:catAx>
        <c:axId val="422841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2842600"/>
        <c:crosses val="autoZero"/>
        <c:auto val="1"/>
        <c:lblAlgn val="ctr"/>
        <c:lblOffset val="100"/>
        <c:noMultiLvlLbl val="0"/>
      </c:catAx>
      <c:valAx>
        <c:axId val="422842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284103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(3)'!$D$43:$D$44</c:f>
              <c:numCache>
                <c:formatCode>0%</c:formatCode>
                <c:ptCount val="2"/>
                <c:pt idx="0">
                  <c:v>0.56975408523780879</c:v>
                </c:pt>
                <c:pt idx="1">
                  <c:v>0.55385943726070197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(3)'!$E$43:$E$44</c:f>
              <c:numCache>
                <c:formatCode>0%</c:formatCode>
                <c:ptCount val="2"/>
                <c:pt idx="0">
                  <c:v>8.4120226376499366E-2</c:v>
                </c:pt>
                <c:pt idx="1">
                  <c:v>8.2732590721817809E-2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(3)'!$N$15:$N$17,'group (3)'!$F$43:$F$44)</c:f>
              <c:numCache>
                <c:formatCode>General</c:formatCode>
                <c:ptCount val="5"/>
                <c:pt idx="3" formatCode="0%">
                  <c:v>0.28439907795564801</c:v>
                </c:pt>
                <c:pt idx="4" formatCode="0%">
                  <c:v>0.27282956756828314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(3)'!$N$15:$N$17,'group (3)'!$G$43:$G$44)</c:f>
              <c:numCache>
                <c:formatCode>General</c:formatCode>
                <c:ptCount val="5"/>
                <c:pt idx="3" formatCode="0%">
                  <c:v>0.3694752336586602</c:v>
                </c:pt>
                <c:pt idx="4" formatCode="0%">
                  <c:v>0.3637624604142366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(3)'!$N$15:$N$20,'group (3)'!$H$43:$H$44)</c:f>
              <c:numCache>
                <c:formatCode>General</c:formatCode>
                <c:ptCount val="8"/>
                <c:pt idx="6" formatCode="0%">
                  <c:v>0.57809631726284016</c:v>
                </c:pt>
                <c:pt idx="7" formatCode="0%">
                  <c:v>0.56123456100068692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(3)'!$A$43:$A$45,'group (3)'!$A$43:$A$45,'group (3)'!$A$43:$A$45)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(3)'!$N$15:$N$20,'group (3)'!$I$43:$I$44)</c:f>
              <c:numCache>
                <c:formatCode>General</c:formatCode>
                <c:ptCount val="8"/>
                <c:pt idx="6" formatCode="0%">
                  <c:v>7.5777994351468009E-2</c:v>
                </c:pt>
                <c:pt idx="7" formatCode="0%">
                  <c:v>7.5357466981832835E-2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2842992"/>
        <c:axId val="422843384"/>
      </c:barChart>
      <c:catAx>
        <c:axId val="422842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2843384"/>
        <c:crosses val="autoZero"/>
        <c:auto val="1"/>
        <c:lblAlgn val="ctr"/>
        <c:lblOffset val="100"/>
        <c:noMultiLvlLbl val="0"/>
      </c:catAx>
      <c:valAx>
        <c:axId val="4228433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284299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(3)'!$C$107,'group (3)'!$O$108,'group (3)'!$D$107,'group (3)'!$E$107,'group (3)'!$O$109,'group (3)'!$F$107,'group (3)'!$G$107,'group (3)'!$O$110,'group (3)'!$H$107,'group (3)'!$I$107)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(3)'!$C$108,'group (3)'!$O$108,'group (3)'!$D$108,'group (3)'!$E$108,'group (3)'!$O$108,'group (3)'!$F$108,'group (3)'!$G$108,'group (3)'!$O$109,'group (3)'!$H$108,'group (3)'!$I$108)</c:f>
              <c:numCache>
                <c:formatCode>General</c:formatCode>
                <c:ptCount val="10"/>
                <c:pt idx="0" formatCode="0%">
                  <c:v>0.80639785866423241</c:v>
                </c:pt>
                <c:pt idx="2" formatCode="0%">
                  <c:v>0.79762817382479478</c:v>
                </c:pt>
                <c:pt idx="3" formatCode="0%">
                  <c:v>0.86579574641068757</c:v>
                </c:pt>
                <c:pt idx="5" formatCode="0%">
                  <c:v>0.71048101044439227</c:v>
                </c:pt>
                <c:pt idx="6" formatCode="0%">
                  <c:v>0.88022868874183324</c:v>
                </c:pt>
                <c:pt idx="8" formatCode="0%">
                  <c:v>0.79948375994837595</c:v>
                </c:pt>
                <c:pt idx="9" formatCode="0%">
                  <c:v>0.85914424023629798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1415560"/>
        <c:axId val="423839080"/>
      </c:barChart>
      <c:catAx>
        <c:axId val="42141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3839080"/>
        <c:crosses val="autoZero"/>
        <c:auto val="1"/>
        <c:lblAlgn val="ctr"/>
        <c:lblOffset val="100"/>
        <c:noMultiLvlLbl val="0"/>
      </c:catAx>
      <c:valAx>
        <c:axId val="4238390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141556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(3)'!$D$76:$D$77</c:f>
              <c:numCache>
                <c:formatCode>0%</c:formatCode>
                <c:ptCount val="2"/>
                <c:pt idx="0">
                  <c:v>0.60595088161209065</c:v>
                </c:pt>
                <c:pt idx="1">
                  <c:v>0.60402764889570737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(3)'!$E$76:$E$77</c:f>
              <c:numCache>
                <c:formatCode>0%</c:formatCode>
                <c:ptCount val="2"/>
                <c:pt idx="0">
                  <c:v>8.4976743896052073E-2</c:v>
                </c:pt>
                <c:pt idx="1">
                  <c:v>8.8390044034923287E-2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(3)'!$K$75:$K$77,'group (3)'!$F$76:$F$77)</c:f>
              <c:numCache>
                <c:formatCode>General</c:formatCode>
                <c:ptCount val="5"/>
                <c:pt idx="3" formatCode="0%">
                  <c:v>0.31690650173329676</c:v>
                </c:pt>
                <c:pt idx="4" formatCode="0%">
                  <c:v>0.31157544924792452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(3)'!$K$75:$K$77,'group (3)'!$G$76:$G$77)</c:f>
              <c:numCache>
                <c:formatCode>General</c:formatCode>
                <c:ptCount val="5"/>
                <c:pt idx="3" formatCode="0%">
                  <c:v>0.37402112377484598</c:v>
                </c:pt>
                <c:pt idx="4" formatCode="0%">
                  <c:v>0.38084224368270608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(3)'!$K$75:$K$80,'group (3)'!$H$76:$H$77)</c:f>
              <c:numCache>
                <c:formatCode>General</c:formatCode>
                <c:ptCount val="8"/>
                <c:pt idx="6" formatCode="0%">
                  <c:v>0.60864590867147172</c:v>
                </c:pt>
                <c:pt idx="7" formatCode="0%">
                  <c:v>0.61024352105298341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(3)'!$A$76:$A$78,'group (3)'!$A$76:$A$78,'group (3)'!$A$76:$A$78)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(3)'!$K$75:$K$80,'group (3)'!$I$76:$I$77)</c:f>
              <c:numCache>
                <c:formatCode>General</c:formatCode>
                <c:ptCount val="8"/>
                <c:pt idx="6" formatCode="0%">
                  <c:v>8.2281716836671071E-2</c:v>
                </c:pt>
                <c:pt idx="7" formatCode="0%">
                  <c:v>8.2174171877647265E-2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3840256"/>
        <c:axId val="423835552"/>
      </c:barChart>
      <c:catAx>
        <c:axId val="423840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3835552"/>
        <c:crosses val="autoZero"/>
        <c:auto val="1"/>
        <c:lblAlgn val="ctr"/>
        <c:lblOffset val="100"/>
        <c:noMultiLvlLbl val="0"/>
      </c:catAx>
      <c:valAx>
        <c:axId val="4238355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384025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(3)'!$D$9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(3)'!$D$139</c:f>
              <c:numCache>
                <c:formatCode>0%</c:formatCode>
                <c:ptCount val="1"/>
                <c:pt idx="0">
                  <c:v>0.25574899620701147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(3)'!$E$9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(3)'!$E$139</c:f>
              <c:numCache>
                <c:formatCode>0%</c:formatCode>
                <c:ptCount val="1"/>
                <c:pt idx="0">
                  <c:v>5.7385042117866547E-2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(3)'!$F$9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(3)'!$F$140,'group (3)'!$F$139)</c:f>
              <c:numCache>
                <c:formatCode>0%</c:formatCode>
                <c:ptCount val="2"/>
                <c:pt idx="1">
                  <c:v>8.6379979509750501E-2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(3)'!$G$9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(3)'!$G$140,'group (3)'!$G$139)</c:f>
              <c:numCache>
                <c:formatCode>0%</c:formatCode>
                <c:ptCount val="2"/>
                <c:pt idx="1">
                  <c:v>0.22675405881512753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(3)'!$H$9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(3)'!$H$140:$H$141,'group (3)'!$H$139)</c:f>
              <c:numCache>
                <c:formatCode>General</c:formatCode>
                <c:ptCount val="3"/>
                <c:pt idx="2" formatCode="0%">
                  <c:v>0.26415846263174508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(3)'!$I$9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(3)'!$A$139,'group (3)'!$A$139,'group (3)'!$A$139)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(3)'!$I$140:$I$141,'group (3)'!$I$139)</c:f>
              <c:numCache>
                <c:formatCode>General</c:formatCode>
                <c:ptCount val="3"/>
                <c:pt idx="2" formatCode="0%">
                  <c:v>4.8975575693132947E-2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3835944"/>
        <c:axId val="423834768"/>
      </c:barChart>
      <c:catAx>
        <c:axId val="4238359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23834768"/>
        <c:crosses val="autoZero"/>
        <c:auto val="1"/>
        <c:lblAlgn val="ctr"/>
        <c:lblOffset val="100"/>
        <c:noMultiLvlLbl val="0"/>
      </c:catAx>
      <c:valAx>
        <c:axId val="4238347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38359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(4)'!$D$10:$D$11</c:f>
              <c:numCache>
                <c:formatCode>0%</c:formatCode>
                <c:ptCount val="2"/>
                <c:pt idx="0">
                  <c:v>0.54959377373261264</c:v>
                </c:pt>
                <c:pt idx="1">
                  <c:v>0.53490245584809404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(4)'!$E$10:$E$11</c:f>
              <c:numCache>
                <c:formatCode>0%</c:formatCode>
                <c:ptCount val="2"/>
                <c:pt idx="0">
                  <c:v>0.14644740706762324</c:v>
                </c:pt>
                <c:pt idx="1">
                  <c:v>0.14001197339823263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(4)'!$N$15:$N$17,'group (4)'!$F$10:$F$11)</c:f>
              <c:numCache>
                <c:formatCode>General</c:formatCode>
                <c:ptCount val="5"/>
                <c:pt idx="3" formatCode="0%">
                  <c:v>0.19819839849843138</c:v>
                </c:pt>
                <c:pt idx="4" formatCode="0%">
                  <c:v>0.19621796790608692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(4)'!$N$15:$N$17,'group (4)'!$G$10:$G$11)</c:f>
              <c:numCache>
                <c:formatCode>General</c:formatCode>
                <c:ptCount val="5"/>
                <c:pt idx="3" formatCode="0%">
                  <c:v>0.49784278230180451</c:v>
                </c:pt>
                <c:pt idx="4" formatCode="0%">
                  <c:v>0.47869646134023974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(4)'!$N$15:$N$20,'group (4)'!$H$10:$H$11)</c:f>
              <c:numCache>
                <c:formatCode>General</c:formatCode>
                <c:ptCount val="8"/>
                <c:pt idx="6" formatCode="0%">
                  <c:v>0.52040960807327163</c:v>
                </c:pt>
                <c:pt idx="7" formatCode="0%">
                  <c:v>0.50511732628811645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(4)'!$A$10:$A$12,'group (4)'!$A$10:$A$12,'group (4)'!$A$10:$A$12)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(4)'!$N$15:$N$20,'group (4)'!$I$10:$I$11)</c:f>
              <c:numCache>
                <c:formatCode>General</c:formatCode>
                <c:ptCount val="8"/>
                <c:pt idx="6" formatCode="0%">
                  <c:v>0.17563157272696422</c:v>
                </c:pt>
                <c:pt idx="7" formatCode="0%">
                  <c:v>0.16979710295821024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3839472"/>
        <c:axId val="423837512"/>
      </c:barChart>
      <c:catAx>
        <c:axId val="423839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3837512"/>
        <c:crosses val="autoZero"/>
        <c:auto val="1"/>
        <c:lblAlgn val="ctr"/>
        <c:lblOffset val="100"/>
        <c:noMultiLvlLbl val="0"/>
      </c:catAx>
      <c:valAx>
        <c:axId val="4238375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383947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(4)'!$D$43:$D$44</c:f>
              <c:numCache>
                <c:formatCode>0%</c:formatCode>
                <c:ptCount val="2"/>
                <c:pt idx="0">
                  <c:v>0.57850009275501169</c:v>
                </c:pt>
                <c:pt idx="1">
                  <c:v>0.57415223743319765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(4)'!$E$43:$E$44</c:f>
              <c:numCache>
                <c:formatCode>0%</c:formatCode>
                <c:ptCount val="2"/>
                <c:pt idx="0">
                  <c:v>0.15200198190455391</c:v>
                </c:pt>
                <c:pt idx="1">
                  <c:v>0.15076418281410717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(4)'!$N$15:$N$17,'group (4)'!$F$43:$F$44)</c:f>
              <c:numCache>
                <c:formatCode>General</c:formatCode>
                <c:ptCount val="5"/>
                <c:pt idx="3" formatCode="0%">
                  <c:v>0.21932098634974981</c:v>
                </c:pt>
                <c:pt idx="4" formatCode="0%">
                  <c:v>0.21273197257577761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(4)'!$N$15:$N$17,'group (4)'!$G$43:$G$44)</c:f>
              <c:numCache>
                <c:formatCode>General</c:formatCode>
                <c:ptCount val="5"/>
                <c:pt idx="3" formatCode="0%">
                  <c:v>0.51118108830981579</c:v>
                </c:pt>
                <c:pt idx="4" formatCode="0%">
                  <c:v>0.51218444767152715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(4)'!$N$15:$N$20,'group (4)'!$H$43:$H$44)</c:f>
              <c:numCache>
                <c:formatCode>General</c:formatCode>
                <c:ptCount val="8"/>
                <c:pt idx="6" formatCode="0%">
                  <c:v>0.54879970318396254</c:v>
                </c:pt>
                <c:pt idx="7" formatCode="0%">
                  <c:v>0.54387863880557896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(4)'!$A$43:$A$45,'group (4)'!$A$43:$A$45,'group (4)'!$A$43:$A$45)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(4)'!$N$15:$N$20,'group (4)'!$I$43:$I$44)</c:f>
              <c:numCache>
                <c:formatCode>General</c:formatCode>
                <c:ptCount val="8"/>
                <c:pt idx="6" formatCode="0%">
                  <c:v>0.18170237147560309</c:v>
                </c:pt>
                <c:pt idx="7" formatCode="0%">
                  <c:v>0.18103778144172586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3835160"/>
        <c:axId val="423838688"/>
      </c:barChart>
      <c:catAx>
        <c:axId val="423835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3838688"/>
        <c:crosses val="autoZero"/>
        <c:auto val="1"/>
        <c:lblAlgn val="ctr"/>
        <c:lblOffset val="100"/>
        <c:noMultiLvlLbl val="0"/>
      </c:catAx>
      <c:valAx>
        <c:axId val="4238386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38351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(4)'!$C$107,'group (4)'!$O$108,'group (4)'!$D$107,'group (4)'!$E$107,'group (4)'!$O$109,'group (4)'!$F$107,'group (4)'!$G$107,'group (4)'!$O$110,'group (4)'!$H$107,'group (4)'!$I$107)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(4)'!$C$108,'group (4)'!$O$108,'group (4)'!$D$108,'group (4)'!$E$108,'group (4)'!$O$108,'group (4)'!$F$108,'group (4)'!$G$108,'group (4)'!$O$109,'group (4)'!$H$108,'group (4)'!$I$108)</c:f>
              <c:numCache>
                <c:formatCode>General</c:formatCode>
                <c:ptCount val="10"/>
                <c:pt idx="0" formatCode="0%">
                  <c:v>0.87287619359888646</c:v>
                </c:pt>
                <c:pt idx="2" formatCode="0%">
                  <c:v>0.85658762116611731</c:v>
                </c:pt>
                <c:pt idx="3" formatCode="0%">
                  <c:v>0.93486841597083292</c:v>
                </c:pt>
                <c:pt idx="5" formatCode="0%">
                  <c:v>0.73972815409241044</c:v>
                </c:pt>
                <c:pt idx="6" formatCode="0%">
                  <c:v>0.93000303186211464</c:v>
                </c:pt>
                <c:pt idx="8" formatCode="0%">
                  <c:v>0.853370445170897</c:v>
                </c:pt>
                <c:pt idx="9" formatCode="0%">
                  <c:v>0.93178983826256645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3837120"/>
        <c:axId val="423837904"/>
      </c:barChart>
      <c:catAx>
        <c:axId val="4238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3837904"/>
        <c:crosses val="autoZero"/>
        <c:auto val="1"/>
        <c:lblAlgn val="ctr"/>
        <c:lblOffset val="100"/>
        <c:noMultiLvlLbl val="0"/>
      </c:catAx>
      <c:valAx>
        <c:axId val="4238379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383712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(4)'!$D$76:$D$77</c:f>
              <c:numCache>
                <c:formatCode>0%</c:formatCode>
                <c:ptCount val="2"/>
                <c:pt idx="0">
                  <c:v>0.6142175590388973</c:v>
                </c:pt>
                <c:pt idx="1">
                  <c:v>0.60654145914200441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(4)'!$E$76:$E$77</c:f>
              <c:numCache>
                <c:formatCode>0%</c:formatCode>
                <c:ptCount val="2"/>
                <c:pt idx="0">
                  <c:v>0.1572876285184561</c:v>
                </c:pt>
                <c:pt idx="1">
                  <c:v>0.1567277910452668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(4)'!$K$75:$K$77,'group (4)'!$F$76:$F$77)</c:f>
              <c:numCache>
                <c:formatCode>General</c:formatCode>
                <c:ptCount val="5"/>
                <c:pt idx="3" formatCode="0%">
                  <c:v>0.24478552165852013</c:v>
                </c:pt>
                <c:pt idx="4" formatCode="0%">
                  <c:v>0.23915177302966048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(4)'!$K$75:$K$77,'group (4)'!$G$76:$G$77)</c:f>
              <c:numCache>
                <c:formatCode>General</c:formatCode>
                <c:ptCount val="5"/>
                <c:pt idx="3" formatCode="0%">
                  <c:v>0.52671966589883323</c:v>
                </c:pt>
                <c:pt idx="4" formatCode="0%">
                  <c:v>0.5241174771576107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(4)'!$K$75:$K$80,'group (4)'!$H$76:$H$77)</c:f>
              <c:numCache>
                <c:formatCode>General</c:formatCode>
                <c:ptCount val="8"/>
                <c:pt idx="6" formatCode="0%">
                  <c:v>0.58107314081315431</c:v>
                </c:pt>
                <c:pt idx="7" formatCode="0%">
                  <c:v>0.57416643771442255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(4)'!$A$76:$A$78,'group (4)'!$A$76:$A$78,'group (4)'!$A$76:$A$78)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(4)'!$K$75:$K$80,'group (4)'!$I$76:$I$77)</c:f>
              <c:numCache>
                <c:formatCode>General</c:formatCode>
                <c:ptCount val="8"/>
                <c:pt idx="6" formatCode="0%">
                  <c:v>0.19043204674419911</c:v>
                </c:pt>
                <c:pt idx="7" formatCode="0%">
                  <c:v>0.1891028124728486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3834376"/>
        <c:axId val="423838296"/>
      </c:barChart>
      <c:catAx>
        <c:axId val="423834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3838296"/>
        <c:crosses val="autoZero"/>
        <c:auto val="1"/>
        <c:lblAlgn val="ctr"/>
        <c:lblOffset val="100"/>
        <c:noMultiLvlLbl val="0"/>
      </c:catAx>
      <c:valAx>
        <c:axId val="4238382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383437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(1)'!$D$43:$D$44</c:f>
              <c:numCache>
                <c:formatCode>0%</c:formatCode>
                <c:ptCount val="2"/>
                <c:pt idx="0">
                  <c:v>0.55637542201215395</c:v>
                </c:pt>
                <c:pt idx="1">
                  <c:v>0.53950024867991686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(1)'!$E$43:$E$44</c:f>
              <c:numCache>
                <c:formatCode>0%</c:formatCode>
                <c:ptCount val="2"/>
                <c:pt idx="0">
                  <c:v>7.2938104884087335E-2</c:v>
                </c:pt>
                <c:pt idx="1">
                  <c:v>7.1666606013028405E-2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(1)'!$N$15:$N$17,'group (1)'!$F$43:$F$44)</c:f>
              <c:numCache>
                <c:formatCode>General</c:formatCode>
                <c:ptCount val="5"/>
                <c:pt idx="3" formatCode="0%">
                  <c:v>0.29382489309025434</c:v>
                </c:pt>
                <c:pt idx="4" formatCode="0%">
                  <c:v>0.28407044833436446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(1)'!$N$15:$N$17,'group (1)'!$G$43:$G$44)</c:f>
              <c:numCache>
                <c:formatCode>General</c:formatCode>
                <c:ptCount val="5"/>
                <c:pt idx="3" formatCode="0%">
                  <c:v>0.33548863380598692</c:v>
                </c:pt>
                <c:pt idx="4" formatCode="0%">
                  <c:v>0.32709640635858084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(1)'!$N$15:$N$20,'group (1)'!$H$43:$H$44)</c:f>
              <c:numCache>
                <c:formatCode>General</c:formatCode>
                <c:ptCount val="8"/>
                <c:pt idx="6" formatCode="0%">
                  <c:v>0.5688264686022958</c:v>
                </c:pt>
                <c:pt idx="7" formatCode="0%">
                  <c:v>0.55223058087122889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(1)'!$A$43:$A$45,'group (1)'!$A$43:$A$45,'group (1)'!$A$43:$A$45)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(1)'!$N$15:$N$20,'group (1)'!$I$43:$I$44)</c:f>
              <c:numCache>
                <c:formatCode>General</c:formatCode>
                <c:ptCount val="8"/>
                <c:pt idx="6" formatCode="0%">
                  <c:v>6.0487058293945531E-2</c:v>
                </c:pt>
                <c:pt idx="7" formatCode="0%">
                  <c:v>5.8936273821716428E-2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1410856"/>
        <c:axId val="421417912"/>
      </c:barChart>
      <c:catAx>
        <c:axId val="421410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1417912"/>
        <c:crosses val="autoZero"/>
        <c:auto val="1"/>
        <c:lblAlgn val="ctr"/>
        <c:lblOffset val="100"/>
        <c:noMultiLvlLbl val="0"/>
      </c:catAx>
      <c:valAx>
        <c:axId val="4214179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141085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(4)'!$D$9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(4)'!$D$139</c:f>
              <c:numCache>
                <c:formatCode>0%</c:formatCode>
                <c:ptCount val="1"/>
                <c:pt idx="0">
                  <c:v>0.37364699107669547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(4)'!$E$9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(4)'!$E$139</c:f>
              <c:numCache>
                <c:formatCode>0%</c:formatCode>
                <c:ptCount val="1"/>
                <c:pt idx="0">
                  <c:v>0.12964189739604304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(4)'!$F$9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(4)'!$F$140,'group (4)'!$F$139)</c:f>
              <c:numCache>
                <c:formatCode>0%</c:formatCode>
                <c:ptCount val="2"/>
                <c:pt idx="1">
                  <c:v>9.612917723948726E-2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(4)'!$G$9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(4)'!$G$140,'group (4)'!$G$139)</c:f>
              <c:numCache>
                <c:formatCode>0%</c:formatCode>
                <c:ptCount val="2"/>
                <c:pt idx="1">
                  <c:v>0.40715971123325123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(4)'!$H$9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(4)'!$H$140:$H$141,'group (4)'!$H$139)</c:f>
              <c:numCache>
                <c:formatCode>General</c:formatCode>
                <c:ptCount val="3"/>
                <c:pt idx="2" formatCode="0%">
                  <c:v>0.36101110497289302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(4)'!$I$9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(4)'!$A$139,'group (4)'!$A$139,'group (4)'!$A$139)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(4)'!$I$140:$I$141,'group (4)'!$I$139)</c:f>
              <c:numCache>
                <c:formatCode>General</c:formatCode>
                <c:ptCount val="3"/>
                <c:pt idx="2" formatCode="0%">
                  <c:v>0.14227778349984552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1415168"/>
        <c:axId val="421415952"/>
      </c:barChart>
      <c:catAx>
        <c:axId val="4214151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21415952"/>
        <c:crosses val="autoZero"/>
        <c:auto val="1"/>
        <c:lblAlgn val="ctr"/>
        <c:lblOffset val="100"/>
        <c:noMultiLvlLbl val="0"/>
      </c:catAx>
      <c:valAx>
        <c:axId val="4214159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141516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(5)'!$D$10:$D$11</c:f>
              <c:numCache>
                <c:formatCode>0%</c:formatCode>
                <c:ptCount val="2"/>
                <c:pt idx="0">
                  <c:v>0.52948275995033511</c:v>
                </c:pt>
                <c:pt idx="1">
                  <c:v>0.51858215305254185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(5)'!$E$10:$E$11</c:f>
              <c:numCache>
                <c:formatCode>0%</c:formatCode>
                <c:ptCount val="2"/>
                <c:pt idx="0">
                  <c:v>9.8128696912909028E-2</c:v>
                </c:pt>
                <c:pt idx="1">
                  <c:v>9.1463004038223342E-2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(5)'!$N$15:$N$17,'group (5)'!$F$10:$F$11)</c:f>
              <c:numCache>
                <c:formatCode>General</c:formatCode>
                <c:ptCount val="5"/>
                <c:pt idx="3" formatCode="0%">
                  <c:v>0.2263204775235407</c:v>
                </c:pt>
                <c:pt idx="4" formatCode="0%">
                  <c:v>0.2253304140046157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(5)'!$N$15:$N$17,'group (5)'!$G$10:$G$11)</c:f>
              <c:numCache>
                <c:formatCode>General</c:formatCode>
                <c:ptCount val="5"/>
                <c:pt idx="3" formatCode="0%">
                  <c:v>0.40129097933970342</c:v>
                </c:pt>
                <c:pt idx="4" formatCode="0%">
                  <c:v>0.38471474308614945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(5)'!$N$15:$N$20,'group (5)'!$H$10:$H$11)</c:f>
              <c:numCache>
                <c:formatCode>General</c:formatCode>
                <c:ptCount val="8"/>
                <c:pt idx="6" formatCode="0%">
                  <c:v>0.52340189251093172</c:v>
                </c:pt>
                <c:pt idx="7" formatCode="0%">
                  <c:v>0.51154229931825645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(5)'!$A$10:$A$12,'group (5)'!$A$10:$A$12,'group (5)'!$A$10:$A$12)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(5)'!$N$15:$N$20,'group (5)'!$I$10:$I$11)</c:f>
              <c:numCache>
                <c:formatCode>General</c:formatCode>
                <c:ptCount val="8"/>
                <c:pt idx="6" formatCode="0%">
                  <c:v>0.10420956435231242</c:v>
                </c:pt>
                <c:pt idx="7" formatCode="0%">
                  <c:v>9.8502857772508653E-2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4544856"/>
        <c:axId val="424546032"/>
      </c:barChart>
      <c:catAx>
        <c:axId val="424544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4546032"/>
        <c:crosses val="autoZero"/>
        <c:auto val="1"/>
        <c:lblAlgn val="ctr"/>
        <c:lblOffset val="100"/>
        <c:noMultiLvlLbl val="0"/>
      </c:catAx>
      <c:valAx>
        <c:axId val="4245460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454485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(5)'!$D$43:$D$44</c:f>
              <c:numCache>
                <c:formatCode>0%</c:formatCode>
                <c:ptCount val="2"/>
                <c:pt idx="0">
                  <c:v>0.57644267270344907</c:v>
                </c:pt>
                <c:pt idx="1">
                  <c:v>0.56285041143218506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(5)'!$E$43:$E$44</c:f>
              <c:numCache>
                <c:formatCode>0%</c:formatCode>
                <c:ptCount val="2"/>
                <c:pt idx="0">
                  <c:v>0.1021779595332066</c:v>
                </c:pt>
                <c:pt idx="1">
                  <c:v>0.10267295961255196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(5)'!$N$15:$N$17,'group (5)'!$F$43:$F$44)</c:f>
              <c:numCache>
                <c:formatCode>General</c:formatCode>
                <c:ptCount val="5"/>
                <c:pt idx="3" formatCode="0%">
                  <c:v>0.25968207777379115</c:v>
                </c:pt>
                <c:pt idx="4" formatCode="0%">
                  <c:v>0.24901479921955133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(5)'!$N$15:$N$17,'group (5)'!$G$43:$G$44)</c:f>
              <c:numCache>
                <c:formatCode>General</c:formatCode>
                <c:ptCount val="5"/>
                <c:pt idx="3" formatCode="0%">
                  <c:v>0.41893855446286449</c:v>
                </c:pt>
                <c:pt idx="4" formatCode="0%">
                  <c:v>0.41650857182518569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(5)'!$N$15:$N$20,'group (5)'!$H$43:$H$44)</c:f>
              <c:numCache>
                <c:formatCode>General</c:formatCode>
                <c:ptCount val="8"/>
                <c:pt idx="6" formatCode="0%">
                  <c:v>0.57070587932117911</c:v>
                </c:pt>
                <c:pt idx="7" formatCode="0%">
                  <c:v>0.55633574717164469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(5)'!$A$43:$A$45,'group (5)'!$A$43:$A$45,'group (5)'!$A$43:$A$45)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(5)'!$N$15:$N$20,'group (5)'!$I$43:$I$44)</c:f>
              <c:numCache>
                <c:formatCode>General</c:formatCode>
                <c:ptCount val="8"/>
                <c:pt idx="6" formatCode="0%">
                  <c:v>0.10791475291547646</c:v>
                </c:pt>
                <c:pt idx="7" formatCode="0%">
                  <c:v>0.10918762387309226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4545248"/>
        <c:axId val="424545640"/>
      </c:barChart>
      <c:catAx>
        <c:axId val="424545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4545640"/>
        <c:crosses val="autoZero"/>
        <c:auto val="1"/>
        <c:lblAlgn val="ctr"/>
        <c:lblOffset val="100"/>
        <c:noMultiLvlLbl val="0"/>
      </c:catAx>
      <c:valAx>
        <c:axId val="4245456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454524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(5)'!$C$107,'group (5)'!$O$108,'group (5)'!$D$107,'group (5)'!$E$107,'group (5)'!$O$109,'group (5)'!$F$107,'group (5)'!$G$107,'group (5)'!$O$110,'group (5)'!$H$107,'group (5)'!$I$107)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(5)'!$C$108,'group (5)'!$O$108,'group (5)'!$D$108,'group (5)'!$E$108,'group (5)'!$O$108,'group (5)'!$F$108,'group (5)'!$G$108,'group (5)'!$O$109,'group (5)'!$H$108,'group (5)'!$I$108)</c:f>
              <c:numCache>
                <c:formatCode>General</c:formatCode>
                <c:ptCount val="10"/>
                <c:pt idx="0" formatCode="0%">
                  <c:v>0.82529597854758008</c:v>
                </c:pt>
                <c:pt idx="2" formatCode="0%">
                  <c:v>0.81351059512919799</c:v>
                </c:pt>
                <c:pt idx="3" formatCode="0%">
                  <c:v>0.8917838781647105</c:v>
                </c:pt>
                <c:pt idx="5" formatCode="0%">
                  <c:v>0.7103587786259542</c:v>
                </c:pt>
                <c:pt idx="6" formatCode="0%">
                  <c:v>0.89654062903676079</c:v>
                </c:pt>
                <c:pt idx="8" formatCode="0%">
                  <c:v>0.81246266064605766</c:v>
                </c:pt>
                <c:pt idx="9" formatCode="0%">
                  <c:v>0.89316482668675035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4542112"/>
        <c:axId val="424544464"/>
      </c:barChart>
      <c:catAx>
        <c:axId val="4245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4544464"/>
        <c:crosses val="autoZero"/>
        <c:auto val="1"/>
        <c:lblAlgn val="ctr"/>
        <c:lblOffset val="100"/>
        <c:noMultiLvlLbl val="0"/>
      </c:catAx>
      <c:valAx>
        <c:axId val="4245444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454211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(5)'!$D$76:$D$77</c:f>
              <c:numCache>
                <c:formatCode>0%</c:formatCode>
                <c:ptCount val="2"/>
                <c:pt idx="0">
                  <c:v>0.61178456344943988</c:v>
                </c:pt>
                <c:pt idx="1">
                  <c:v>0.60833599292713236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(5)'!$E$76:$E$77</c:f>
              <c:numCache>
                <c:formatCode>0%</c:formatCode>
                <c:ptCount val="2"/>
                <c:pt idx="0">
                  <c:v>0.10502003750430941</c:v>
                </c:pt>
                <c:pt idx="1">
                  <c:v>0.10671942243534213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(5)'!$K$75:$K$77,'group (5)'!$F$76:$F$77)</c:f>
              <c:numCache>
                <c:formatCode>General</c:formatCode>
                <c:ptCount val="5"/>
                <c:pt idx="3" formatCode="0%">
                  <c:v>0.28819730216078226</c:v>
                </c:pt>
                <c:pt idx="4" formatCode="0%">
                  <c:v>0.28439350358698262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(5)'!$K$75:$K$77,'group (5)'!$G$76:$G$77)</c:f>
              <c:numCache>
                <c:formatCode>General</c:formatCode>
                <c:ptCount val="5"/>
                <c:pt idx="3" formatCode="0%">
                  <c:v>0.42860729879296705</c:v>
                </c:pt>
                <c:pt idx="4" formatCode="0%">
                  <c:v>0.43066191177549196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(5)'!$K$75:$K$80,'group (5)'!$H$76:$H$77)</c:f>
              <c:numCache>
                <c:formatCode>General</c:formatCode>
                <c:ptCount val="8"/>
                <c:pt idx="6" formatCode="0%">
                  <c:v>0.60078635496772681</c:v>
                </c:pt>
                <c:pt idx="7" formatCode="0%">
                  <c:v>0.60015898093616382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(5)'!$A$76:$A$78,'group (5)'!$A$76:$A$78,'group (5)'!$A$76:$A$78)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(5)'!$K$75:$K$80,'group (5)'!$I$76:$I$77)</c:f>
              <c:numCache>
                <c:formatCode>General</c:formatCode>
                <c:ptCount val="8"/>
                <c:pt idx="6" formatCode="0%">
                  <c:v>0.11601824598602258</c:v>
                </c:pt>
                <c:pt idx="7" formatCode="0%">
                  <c:v>0.11489643442631076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4541328"/>
        <c:axId val="424546816"/>
      </c:barChart>
      <c:catAx>
        <c:axId val="424541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4546816"/>
        <c:crosses val="autoZero"/>
        <c:auto val="1"/>
        <c:lblAlgn val="ctr"/>
        <c:lblOffset val="100"/>
        <c:noMultiLvlLbl val="0"/>
      </c:catAx>
      <c:valAx>
        <c:axId val="4245468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454132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(5)'!$D$9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(5)'!$D$139</c:f>
              <c:numCache>
                <c:formatCode>0%</c:formatCode>
                <c:ptCount val="1"/>
                <c:pt idx="0">
                  <c:v>0.29433632098258622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(5)'!$E$9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(5)'!$E$139</c:f>
              <c:numCache>
                <c:formatCode>0%</c:formatCode>
                <c:ptCount val="1"/>
                <c:pt idx="0">
                  <c:v>7.8611873054969847E-2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(5)'!$F$9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(5)'!$F$140,'group (5)'!$F$139)</c:f>
              <c:numCache>
                <c:formatCode>0%</c:formatCode>
                <c:ptCount val="2"/>
                <c:pt idx="1">
                  <c:v>8.0571157263139126E-2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(5)'!$G$9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(5)'!$G$140,'group (5)'!$G$139)</c:f>
              <c:numCache>
                <c:formatCode>0%</c:formatCode>
                <c:ptCount val="2"/>
                <c:pt idx="1">
                  <c:v>0.29237703677441695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(5)'!$H$9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(5)'!$H$140:$H$141,'group (5)'!$H$139)</c:f>
              <c:numCache>
                <c:formatCode>General</c:formatCode>
                <c:ptCount val="3"/>
                <c:pt idx="2" formatCode="0%">
                  <c:v>0.29396727062379879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(5)'!$I$9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(5)'!$A$139,'group (5)'!$A$139,'group (5)'!$A$139)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(5)'!$I$140:$I$141,'group (5)'!$I$139)</c:f>
              <c:numCache>
                <c:formatCode>General</c:formatCode>
                <c:ptCount val="3"/>
                <c:pt idx="2" formatCode="0%">
                  <c:v>7.8980923413757287E-2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4541720"/>
        <c:axId val="424547600"/>
      </c:barChart>
      <c:catAx>
        <c:axId val="4245417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24547600"/>
        <c:crosses val="autoZero"/>
        <c:auto val="1"/>
        <c:lblAlgn val="ctr"/>
        <c:lblOffset val="100"/>
        <c:noMultiLvlLbl val="0"/>
      </c:catAx>
      <c:valAx>
        <c:axId val="424547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45417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(6)'!$D$10:$D$11</c:f>
              <c:numCache>
                <c:formatCode>0%</c:formatCode>
                <c:ptCount val="2"/>
                <c:pt idx="0">
                  <c:v>0.54391553537618587</c:v>
                </c:pt>
                <c:pt idx="1">
                  <c:v>0.52711416424977076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(6)'!$E$10:$E$11</c:f>
              <c:numCache>
                <c:formatCode>0%</c:formatCode>
                <c:ptCount val="2"/>
                <c:pt idx="0">
                  <c:v>0.13544285944264858</c:v>
                </c:pt>
                <c:pt idx="1">
                  <c:v>0.12834182345504574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(6)'!$N$15:$N$17,'group (6)'!$F$10:$F$11)</c:f>
              <c:numCache>
                <c:formatCode>General</c:formatCode>
                <c:ptCount val="5"/>
                <c:pt idx="3" formatCode="0%">
                  <c:v>0.20808004251154322</c:v>
                </c:pt>
                <c:pt idx="4" formatCode="0%">
                  <c:v>0.20263968419226097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(6)'!$N$15:$N$17,'group (6)'!$G$10:$G$11)</c:f>
              <c:numCache>
                <c:formatCode>General</c:formatCode>
                <c:ptCount val="5"/>
                <c:pt idx="3" formatCode="0%">
                  <c:v>0.4712783523072912</c:v>
                </c:pt>
                <c:pt idx="4" formatCode="0%">
                  <c:v>0.45281630351255547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(6)'!$N$15:$N$20,'group (6)'!$H$10:$H$11)</c:f>
              <c:numCache>
                <c:formatCode>General</c:formatCode>
                <c:ptCount val="8"/>
                <c:pt idx="6" formatCode="0%">
                  <c:v>0.52645930417265618</c:v>
                </c:pt>
                <c:pt idx="7" formatCode="0%">
                  <c:v>0.50864505094073031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(6)'!$A$10:$A$12,'group (6)'!$A$10:$A$12,'group (6)'!$A$10:$A$12)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(6)'!$N$15:$N$20,'group (6)'!$I$10:$I$11)</c:f>
              <c:numCache>
                <c:formatCode>General</c:formatCode>
                <c:ptCount val="8"/>
                <c:pt idx="6" formatCode="0%">
                  <c:v>0.15289909064617829</c:v>
                </c:pt>
                <c:pt idx="7" formatCode="0%">
                  <c:v>0.14681093676408616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4547992"/>
        <c:axId val="424542896"/>
      </c:barChart>
      <c:catAx>
        <c:axId val="424547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4542896"/>
        <c:crosses val="autoZero"/>
        <c:auto val="1"/>
        <c:lblAlgn val="ctr"/>
        <c:lblOffset val="100"/>
        <c:noMultiLvlLbl val="0"/>
      </c:catAx>
      <c:valAx>
        <c:axId val="4245428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454799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(6)'!$D$43:$D$44</c:f>
              <c:numCache>
                <c:formatCode>0%</c:formatCode>
                <c:ptCount val="2"/>
                <c:pt idx="0">
                  <c:v>0.58466454607751883</c:v>
                </c:pt>
                <c:pt idx="1">
                  <c:v>0.57710417180134121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(6)'!$E$43:$E$44</c:f>
              <c:numCache>
                <c:formatCode>0%</c:formatCode>
                <c:ptCount val="2"/>
                <c:pt idx="0">
                  <c:v>0.1438542608792214</c:v>
                </c:pt>
                <c:pt idx="1">
                  <c:v>0.14003450501262951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(6)'!$N$15:$N$17,'group (6)'!$F$43:$F$44)</c:f>
              <c:numCache>
                <c:formatCode>General</c:formatCode>
                <c:ptCount val="5"/>
                <c:pt idx="3" formatCode="0%">
                  <c:v>0.23291462169108462</c:v>
                </c:pt>
                <c:pt idx="4" formatCode="0%">
                  <c:v>0.22799806817518062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(6)'!$N$15:$N$17,'group (6)'!$G$43:$G$44)</c:f>
              <c:numCache>
                <c:formatCode>General</c:formatCode>
                <c:ptCount val="5"/>
                <c:pt idx="3" formatCode="0%">
                  <c:v>0.49560418526565564</c:v>
                </c:pt>
                <c:pt idx="4" formatCode="0%">
                  <c:v>0.48914060863879005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(6)'!$N$15:$N$20,'group (6)'!$H$43:$H$44)</c:f>
              <c:numCache>
                <c:formatCode>General</c:formatCode>
                <c:ptCount val="8"/>
                <c:pt idx="6" formatCode="0%">
                  <c:v>0.56568882862532344</c:v>
                </c:pt>
                <c:pt idx="7" formatCode="0%">
                  <c:v>0.55888575307688693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(6)'!$A$43:$A$45,'group (6)'!$A$43:$A$45,'group (6)'!$A$43:$A$45)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(6)'!$N$15:$N$20,'group (6)'!$I$43:$I$44)</c:f>
              <c:numCache>
                <c:formatCode>General</c:formatCode>
                <c:ptCount val="8"/>
                <c:pt idx="6" formatCode="0%">
                  <c:v>0.16282997833141682</c:v>
                </c:pt>
                <c:pt idx="7" formatCode="0%">
                  <c:v>0.15825292373708377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4543680"/>
        <c:axId val="425243104"/>
      </c:barChart>
      <c:catAx>
        <c:axId val="4245436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5243104"/>
        <c:crosses val="autoZero"/>
        <c:auto val="1"/>
        <c:lblAlgn val="ctr"/>
        <c:lblOffset val="100"/>
        <c:noMultiLvlLbl val="0"/>
      </c:catAx>
      <c:valAx>
        <c:axId val="4252431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454368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(6)'!$C$107,'group (6)'!$O$108,'group (6)'!$D$107,'group (6)'!$E$107,'group (6)'!$O$109,'group (6)'!$F$107,'group (6)'!$G$107,'group (6)'!$O$110,'group (6)'!$H$107,'group (6)'!$I$107)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(6)'!$C$108,'group (6)'!$O$108,'group (6)'!$D$108,'group (6)'!$E$108,'group (6)'!$O$108,'group (6)'!$F$108,'group (6)'!$G$108,'group (6)'!$O$109,'group (6)'!$H$108,'group (6)'!$I$108)</c:f>
              <c:numCache>
                <c:formatCode>General</c:formatCode>
                <c:ptCount val="10"/>
                <c:pt idx="0" formatCode="0%">
                  <c:v>0.87095842550827418</c:v>
                </c:pt>
                <c:pt idx="2" formatCode="0%">
                  <c:v>0.85641454972572439</c:v>
                </c:pt>
                <c:pt idx="3" formatCode="0%">
                  <c:v>0.93006886464744953</c:v>
                </c:pt>
                <c:pt idx="5" formatCode="0%">
                  <c:v>0.75324797530848708</c:v>
                </c:pt>
                <c:pt idx="6" formatCode="0%">
                  <c:v>0.92627774239958494</c:v>
                </c:pt>
                <c:pt idx="8" formatCode="0%">
                  <c:v>0.85327179084508131</c:v>
                </c:pt>
                <c:pt idx="9" formatCode="0%">
                  <c:v>0.93240369343419383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5242712"/>
        <c:axId val="425244280"/>
      </c:barChart>
      <c:catAx>
        <c:axId val="42524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5244280"/>
        <c:crosses val="autoZero"/>
        <c:auto val="1"/>
        <c:lblAlgn val="ctr"/>
        <c:lblOffset val="100"/>
        <c:noMultiLvlLbl val="0"/>
      </c:catAx>
      <c:valAx>
        <c:axId val="4252442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524271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(6)'!$D$76:$D$77</c:f>
              <c:numCache>
                <c:formatCode>0%</c:formatCode>
                <c:ptCount val="2"/>
                <c:pt idx="0">
                  <c:v>0.62071159222511052</c:v>
                </c:pt>
                <c:pt idx="1">
                  <c:v>0.61565953293463915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(6)'!$E$76:$E$77</c:f>
              <c:numCache>
                <c:formatCode>0%</c:formatCode>
                <c:ptCount val="2"/>
                <c:pt idx="0">
                  <c:v>0.14674714298491356</c:v>
                </c:pt>
                <c:pt idx="1">
                  <c:v>0.14837938576945386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(6)'!$K$75:$K$77,'group (6)'!$F$76:$F$77)</c:f>
              <c:numCache>
                <c:formatCode>General</c:formatCode>
                <c:ptCount val="5"/>
                <c:pt idx="3" formatCode="0%">
                  <c:v>0.26312236189530963</c:v>
                </c:pt>
                <c:pt idx="4" formatCode="0%">
                  <c:v>0.25566298120546288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(6)'!$K$75:$K$77,'group (6)'!$G$76:$G$77)</c:f>
              <c:numCache>
                <c:formatCode>General</c:formatCode>
                <c:ptCount val="5"/>
                <c:pt idx="3" formatCode="0%">
                  <c:v>0.50433637331471448</c:v>
                </c:pt>
                <c:pt idx="4" formatCode="0%">
                  <c:v>0.50837593749863019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(6)'!$K$75:$K$80,'group (6)'!$H$76:$H$77)</c:f>
              <c:numCache>
                <c:formatCode>General</c:formatCode>
                <c:ptCount val="8"/>
                <c:pt idx="6" formatCode="0%">
                  <c:v>0.59793337045553563</c:v>
                </c:pt>
                <c:pt idx="7" formatCode="0%">
                  <c:v>0.59447750660796816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(6)'!$A$76:$A$78,'group (6)'!$A$76:$A$78,'group (6)'!$A$76:$A$78)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(6)'!$K$75:$K$80,'group (6)'!$I$76:$I$77)</c:f>
              <c:numCache>
                <c:formatCode>General</c:formatCode>
                <c:ptCount val="8"/>
                <c:pt idx="6" formatCode="0%">
                  <c:v>0.16952536475448857</c:v>
                </c:pt>
                <c:pt idx="7" formatCode="0%">
                  <c:v>0.16956141209612494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5244672"/>
        <c:axId val="425239968"/>
      </c:barChart>
      <c:catAx>
        <c:axId val="425244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5239968"/>
        <c:crosses val="autoZero"/>
        <c:auto val="1"/>
        <c:lblAlgn val="ctr"/>
        <c:lblOffset val="100"/>
        <c:noMultiLvlLbl val="0"/>
      </c:catAx>
      <c:valAx>
        <c:axId val="4252399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5244672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(1)'!$C$107,'group (1)'!$O$108,'group (1)'!$D$107,'group (1)'!$E$107,'group (1)'!$O$109,'group (1)'!$F$107,'group (1)'!$G$107,'group (1)'!$O$110,'group (1)'!$H$107,'group (1)'!$I$107)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(1)'!$C$108,'group (1)'!$O$108,'group (1)'!$D$108,'group (1)'!$E$108,'group (1)'!$O$108,'group (1)'!$F$108,'group (1)'!$G$108,'group (1)'!$O$109,'group (1)'!$H$108,'group (1)'!$I$108)</c:f>
              <c:numCache>
                <c:formatCode>General</c:formatCode>
                <c:ptCount val="10"/>
                <c:pt idx="0" formatCode="0%">
                  <c:v>0.78327348678845798</c:v>
                </c:pt>
                <c:pt idx="2" formatCode="0%">
                  <c:v>0.77493308996527477</c:v>
                </c:pt>
                <c:pt idx="3" formatCode="0%">
                  <c:v>0.84689444060432506</c:v>
                </c:pt>
                <c:pt idx="5" formatCode="0%">
                  <c:v>0.69261503955681658</c:v>
                </c:pt>
                <c:pt idx="6" formatCode="0%">
                  <c:v>0.86267322162707571</c:v>
                </c:pt>
                <c:pt idx="8" formatCode="0%">
                  <c:v>0.77856175137380035</c:v>
                </c:pt>
                <c:pt idx="9" formatCode="0%">
                  <c:v>0.8275831274372637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1413992"/>
        <c:axId val="421412816"/>
      </c:barChart>
      <c:catAx>
        <c:axId val="42141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1412816"/>
        <c:crosses val="autoZero"/>
        <c:auto val="1"/>
        <c:lblAlgn val="ctr"/>
        <c:lblOffset val="100"/>
        <c:noMultiLvlLbl val="0"/>
      </c:catAx>
      <c:valAx>
        <c:axId val="4214128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141399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(6)'!$D$9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(6)'!$D$139</c:f>
              <c:numCache>
                <c:formatCode>0%</c:formatCode>
                <c:ptCount val="1"/>
                <c:pt idx="0">
                  <c:v>0.35124378109452736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(6)'!$E$9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(6)'!$E$139</c:f>
              <c:numCache>
                <c:formatCode>0%</c:formatCode>
                <c:ptCount val="1"/>
                <c:pt idx="0">
                  <c:v>0.12274974819155755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(6)'!$F$9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(6)'!$F$140,'group (6)'!$F$139)</c:f>
              <c:numCache>
                <c:formatCode>0%</c:formatCode>
                <c:ptCount val="2"/>
                <c:pt idx="1">
                  <c:v>8.8410707200195338E-2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(6)'!$G$9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(6)'!$G$140,'group (6)'!$G$139)</c:f>
              <c:numCache>
                <c:formatCode>0%</c:formatCode>
                <c:ptCount val="2"/>
                <c:pt idx="1">
                  <c:v>0.38558282208588956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(6)'!$H$9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(6)'!$H$140:$H$141,'group (6)'!$H$139)</c:f>
              <c:numCache>
                <c:formatCode>General</c:formatCode>
                <c:ptCount val="3"/>
                <c:pt idx="2" formatCode="0%">
                  <c:v>0.34448157983090683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(6)'!$I$9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(6)'!$A$139,'group (6)'!$A$139,'group (6)'!$A$139)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(6)'!$I$140:$I$141,'group (6)'!$I$139)</c:f>
              <c:numCache>
                <c:formatCode>General</c:formatCode>
                <c:ptCount val="3"/>
                <c:pt idx="2" formatCode="0%">
                  <c:v>0.1295119494551781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5240360"/>
        <c:axId val="425241536"/>
      </c:barChart>
      <c:catAx>
        <c:axId val="4252403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25241536"/>
        <c:crosses val="autoZero"/>
        <c:auto val="1"/>
        <c:lblAlgn val="ctr"/>
        <c:lblOffset val="100"/>
        <c:noMultiLvlLbl val="0"/>
      </c:catAx>
      <c:valAx>
        <c:axId val="4252415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524036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(7)'!$D$10:$D$11</c:f>
              <c:numCache>
                <c:formatCode>0%</c:formatCode>
                <c:ptCount val="2"/>
                <c:pt idx="0">
                  <c:v>0.51624960566943789</c:v>
                </c:pt>
                <c:pt idx="1">
                  <c:v>0.50702273842044776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(7)'!$E$10:$E$11</c:f>
              <c:numCache>
                <c:formatCode>0%</c:formatCode>
                <c:ptCount val="2"/>
                <c:pt idx="0">
                  <c:v>0.10239848577064141</c:v>
                </c:pt>
                <c:pt idx="1">
                  <c:v>9.7681046303887839E-2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(7)'!$N$15:$N$17,'group (7)'!$F$10:$F$11)</c:f>
              <c:numCache>
                <c:formatCode>General</c:formatCode>
                <c:ptCount val="5"/>
                <c:pt idx="3" formatCode="0%">
                  <c:v>0.23244631527963214</c:v>
                </c:pt>
                <c:pt idx="4" formatCode="0%">
                  <c:v>0.23662493242203023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(7)'!$N$15:$N$17,'group (7)'!$G$10:$G$11)</c:f>
              <c:numCache>
                <c:formatCode>General</c:formatCode>
                <c:ptCount val="5"/>
                <c:pt idx="3" formatCode="0%">
                  <c:v>0.38620177616044715</c:v>
                </c:pt>
                <c:pt idx="4" formatCode="0%">
                  <c:v>0.36807885230230536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(7)'!$N$15:$N$20,'group (7)'!$H$10:$H$11)</c:f>
              <c:numCache>
                <c:formatCode>General</c:formatCode>
                <c:ptCount val="8"/>
                <c:pt idx="6" formatCode="0%">
                  <c:v>0.50232774525767709</c:v>
                </c:pt>
                <c:pt idx="7" formatCode="0%">
                  <c:v>0.49157378798239931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(7)'!$A$10:$A$12,'group (7)'!$A$10:$A$12,'group (7)'!$A$10:$A$12)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(7)'!$N$15:$N$20,'group (7)'!$I$10:$I$11)</c:f>
              <c:numCache>
                <c:formatCode>General</c:formatCode>
                <c:ptCount val="8"/>
                <c:pt idx="6" formatCode="0%">
                  <c:v>0.11632034618240218</c:v>
                </c:pt>
                <c:pt idx="7" formatCode="0%">
                  <c:v>0.11312999674193629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5242320"/>
        <c:axId val="425241928"/>
      </c:barChart>
      <c:catAx>
        <c:axId val="42524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5241928"/>
        <c:crosses val="autoZero"/>
        <c:auto val="1"/>
        <c:lblAlgn val="ctr"/>
        <c:lblOffset val="100"/>
        <c:noMultiLvlLbl val="0"/>
      </c:catAx>
      <c:valAx>
        <c:axId val="4252419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524232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(7)'!$D$43:$D$44</c:f>
              <c:numCache>
                <c:formatCode>0%</c:formatCode>
                <c:ptCount val="2"/>
                <c:pt idx="0">
                  <c:v>0.54973464622217871</c:v>
                </c:pt>
                <c:pt idx="1">
                  <c:v>0.5422674564961778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(7)'!$E$43:$E$44</c:f>
              <c:numCache>
                <c:formatCode>0%</c:formatCode>
                <c:ptCount val="2"/>
                <c:pt idx="0">
                  <c:v>0.10967194108329659</c:v>
                </c:pt>
                <c:pt idx="1">
                  <c:v>0.10686597222000936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(7)'!$N$15:$N$17,'group (7)'!$F$43:$F$44)</c:f>
              <c:numCache>
                <c:formatCode>General</c:formatCode>
                <c:ptCount val="5"/>
                <c:pt idx="3" formatCode="0%">
                  <c:v>0.25917797481996768</c:v>
                </c:pt>
                <c:pt idx="4" formatCode="0%">
                  <c:v>0.24881222854921406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(7)'!$N$15:$N$17,'group (7)'!$G$43:$G$44)</c:f>
              <c:numCache>
                <c:formatCode>General</c:formatCode>
                <c:ptCount val="5"/>
                <c:pt idx="3" formatCode="0%">
                  <c:v>0.40022861248550762</c:v>
                </c:pt>
                <c:pt idx="4" formatCode="0%">
                  <c:v>0.40032120016697309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(7)'!$N$15:$N$20,'group (7)'!$H$43:$H$44)</c:f>
              <c:numCache>
                <c:formatCode>General</c:formatCode>
                <c:ptCount val="8"/>
                <c:pt idx="6" formatCode="0%">
                  <c:v>0.53651431277453909</c:v>
                </c:pt>
                <c:pt idx="7" formatCode="0%">
                  <c:v>0.52732272650506817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(7)'!$A$43:$A$45,'group (7)'!$A$43:$A$45,'group (7)'!$A$43:$A$45)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(7)'!$N$15:$N$20,'group (7)'!$I$43:$I$44)</c:f>
              <c:numCache>
                <c:formatCode>General</c:formatCode>
                <c:ptCount val="8"/>
                <c:pt idx="6" formatCode="0%">
                  <c:v>0.12289227453093617</c:v>
                </c:pt>
                <c:pt idx="7" formatCode="0%">
                  <c:v>0.121810702211119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5243496"/>
        <c:axId val="425245064"/>
      </c:barChart>
      <c:catAx>
        <c:axId val="425243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5245064"/>
        <c:crosses val="autoZero"/>
        <c:auto val="1"/>
        <c:lblAlgn val="ctr"/>
        <c:lblOffset val="100"/>
        <c:noMultiLvlLbl val="0"/>
      </c:catAx>
      <c:valAx>
        <c:axId val="4252450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524349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(7)'!$C$107,'group (7)'!$O$108,'group (7)'!$D$107,'group (7)'!$E$107,'group (7)'!$O$109,'group (7)'!$F$107,'group (7)'!$G$107,'group (7)'!$O$110,'group (7)'!$H$107,'group (7)'!$I$107)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(7)'!$C$108,'group (7)'!$O$108,'group (7)'!$D$108,'group (7)'!$E$108,'group (7)'!$O$108,'group (7)'!$F$108,'group (7)'!$G$108,'group (7)'!$O$109,'group (7)'!$H$108,'group (7)'!$I$108)</c:f>
              <c:numCache>
                <c:formatCode>General</c:formatCode>
                <c:ptCount val="10"/>
                <c:pt idx="0" formatCode="0%">
                  <c:v>0.81977841283363129</c:v>
                </c:pt>
                <c:pt idx="2" formatCode="0%">
                  <c:v>0.80302508228081226</c:v>
                </c:pt>
                <c:pt idx="3" formatCode="0%">
                  <c:v>0.90375509960989842</c:v>
                </c:pt>
                <c:pt idx="5" formatCode="0%">
                  <c:v>0.69362013130205769</c:v>
                </c:pt>
                <c:pt idx="6" formatCode="0%">
                  <c:v>0.90147534027483112</c:v>
                </c:pt>
                <c:pt idx="8" formatCode="0%">
                  <c:v>0.80329685046080423</c:v>
                </c:pt>
                <c:pt idx="9" formatCode="0%">
                  <c:v>0.89173244040500677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5245456"/>
        <c:axId val="426254392"/>
      </c:barChart>
      <c:catAx>
        <c:axId val="4252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6254392"/>
        <c:crosses val="autoZero"/>
        <c:auto val="1"/>
        <c:lblAlgn val="ctr"/>
        <c:lblOffset val="100"/>
        <c:noMultiLvlLbl val="0"/>
      </c:catAx>
      <c:valAx>
        <c:axId val="4262543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5245456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(7)'!$D$76:$D$77</c:f>
              <c:numCache>
                <c:formatCode>0%</c:formatCode>
                <c:ptCount val="2"/>
                <c:pt idx="0">
                  <c:v>0.58568774531471735</c:v>
                </c:pt>
                <c:pt idx="1">
                  <c:v>0.5779225656852659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(7)'!$E$76:$E$77</c:f>
              <c:numCache>
                <c:formatCode>0%</c:formatCode>
                <c:ptCount val="2"/>
                <c:pt idx="0">
                  <c:v>0.11456051899537703</c:v>
                </c:pt>
                <c:pt idx="1">
                  <c:v>0.11419193651104688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(7)'!$K$75:$K$77,'group (7)'!$F$76:$F$77)</c:f>
              <c:numCache>
                <c:formatCode>General</c:formatCode>
                <c:ptCount val="5"/>
                <c:pt idx="3" formatCode="0%">
                  <c:v>0.28391533090275817</c:v>
                </c:pt>
                <c:pt idx="4" formatCode="0%">
                  <c:v>0.27988046832900604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(7)'!$K$75:$K$77,'group (7)'!$G$76:$G$77)</c:f>
              <c:numCache>
                <c:formatCode>General</c:formatCode>
                <c:ptCount val="5"/>
                <c:pt idx="3" formatCode="0%">
                  <c:v>0.41633293340733624</c:v>
                </c:pt>
                <c:pt idx="4" formatCode="0%">
                  <c:v>0.41223403386730678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(7)'!$K$75:$K$80,'group (7)'!$H$76:$H$77)</c:f>
              <c:numCache>
                <c:formatCode>General</c:formatCode>
                <c:ptCount val="8"/>
                <c:pt idx="6" formatCode="0%">
                  <c:v>0.56814306937109693</c:v>
                </c:pt>
                <c:pt idx="7" formatCode="0%">
                  <c:v>0.56174659938927807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(7)'!$A$76:$A$78,'group (7)'!$A$76:$A$78,'group (7)'!$A$76:$A$78)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(7)'!$K$75:$K$80,'group (7)'!$I$76:$I$77)</c:f>
              <c:numCache>
                <c:formatCode>General</c:formatCode>
                <c:ptCount val="8"/>
                <c:pt idx="6" formatCode="0%">
                  <c:v>0.13210519493899744</c:v>
                </c:pt>
                <c:pt idx="7" formatCode="0%">
                  <c:v>0.13036790280703472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6253608"/>
        <c:axId val="426255176"/>
      </c:barChart>
      <c:catAx>
        <c:axId val="426253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6255176"/>
        <c:crosses val="autoZero"/>
        <c:auto val="1"/>
        <c:lblAlgn val="ctr"/>
        <c:lblOffset val="100"/>
        <c:noMultiLvlLbl val="0"/>
      </c:catAx>
      <c:valAx>
        <c:axId val="426255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625360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(7)'!$D$9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(7)'!$D$139</c:f>
              <c:numCache>
                <c:formatCode>0%</c:formatCode>
                <c:ptCount val="1"/>
                <c:pt idx="0">
                  <c:v>0.32459353602524726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(7)'!$E$9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(7)'!$E$139</c:f>
              <c:numCache>
                <c:formatCode>0%</c:formatCode>
                <c:ptCount val="1"/>
                <c:pt idx="0">
                  <c:v>8.7911042858350469E-2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(7)'!$F$9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(7)'!$F$140,'group (7)'!$F$139)</c:f>
              <c:numCache>
                <c:formatCode>0%</c:formatCode>
                <c:ptCount val="2"/>
                <c:pt idx="1">
                  <c:v>0.12090013807095157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(7)'!$G$9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(7)'!$G$140,'group (7)'!$G$139)</c:f>
              <c:numCache>
                <c:formatCode>0%</c:formatCode>
                <c:ptCount val="2"/>
                <c:pt idx="1">
                  <c:v>0.29160444081264619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(7)'!$H$9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(7)'!$H$140:$H$141,'group (7)'!$H$139)</c:f>
              <c:numCache>
                <c:formatCode>General</c:formatCode>
                <c:ptCount val="3"/>
                <c:pt idx="2" formatCode="0%">
                  <c:v>0.31959903068556456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(7)'!$I$9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(7)'!$A$139,'group (7)'!$A$139,'group (7)'!$A$139)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(7)'!$I$140:$I$141,'group (7)'!$I$139)</c:f>
              <c:numCache>
                <c:formatCode>General</c:formatCode>
                <c:ptCount val="3"/>
                <c:pt idx="2" formatCode="0%">
                  <c:v>9.2905548198033192E-2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6252824"/>
        <c:axId val="426254784"/>
      </c:barChart>
      <c:catAx>
        <c:axId val="42625282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26254784"/>
        <c:crosses val="autoZero"/>
        <c:auto val="1"/>
        <c:lblAlgn val="ctr"/>
        <c:lblOffset val="100"/>
        <c:noMultiLvlLbl val="0"/>
      </c:catAx>
      <c:valAx>
        <c:axId val="4262547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625282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(1)'!$D$76:$D$77</c:f>
              <c:numCache>
                <c:formatCode>0%</c:formatCode>
                <c:ptCount val="2"/>
                <c:pt idx="0">
                  <c:v>0.5873023443130273</c:v>
                </c:pt>
                <c:pt idx="1">
                  <c:v>0.59040648210668467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(1)'!$E$76:$E$77</c:f>
              <c:numCache>
                <c:formatCode>0%</c:formatCode>
                <c:ptCount val="2"/>
                <c:pt idx="0">
                  <c:v>7.5723854338886773E-2</c:v>
                </c:pt>
                <c:pt idx="1">
                  <c:v>7.7074049065946434E-2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(1)'!$K$75:$K$77,'group (1)'!$F$76:$F$77)</c:f>
              <c:numCache>
                <c:formatCode>General</c:formatCode>
                <c:ptCount val="5"/>
                <c:pt idx="3" formatCode="0%">
                  <c:v>0.3191035369593172</c:v>
                </c:pt>
                <c:pt idx="4" formatCode="0%">
                  <c:v>0.32085527796533875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(1)'!$K$75:$K$77,'group (1)'!$G$76:$G$77)</c:f>
              <c:numCache>
                <c:formatCode>General</c:formatCode>
                <c:ptCount val="5"/>
                <c:pt idx="3" formatCode="0%">
                  <c:v>0.34392266169259683</c:v>
                </c:pt>
                <c:pt idx="4" formatCode="0%">
                  <c:v>0.34662525320729237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(1)'!$K$75:$K$80,'group (1)'!$H$76:$H$77)</c:f>
              <c:numCache>
                <c:formatCode>General</c:formatCode>
                <c:ptCount val="8"/>
                <c:pt idx="6" formatCode="0%">
                  <c:v>0.59567665719897689</c:v>
                </c:pt>
                <c:pt idx="7" formatCode="0%">
                  <c:v>0.60081746567634486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(1)'!$A$76:$A$78,'group (1)'!$A$76:$A$78,'group (1)'!$A$76:$A$78)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(1)'!$K$75:$K$80,'group (1)'!$I$76:$I$77)</c:f>
              <c:numCache>
                <c:formatCode>General</c:formatCode>
                <c:ptCount val="8"/>
                <c:pt idx="6" formatCode="0%">
                  <c:v>6.7349541452937103E-2</c:v>
                </c:pt>
                <c:pt idx="7" formatCode="0%">
                  <c:v>6.6663065496286297E-2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1417520"/>
        <c:axId val="421413208"/>
      </c:barChart>
      <c:catAx>
        <c:axId val="421417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1413208"/>
        <c:crosses val="autoZero"/>
        <c:auto val="1"/>
        <c:lblAlgn val="ctr"/>
        <c:lblOffset val="100"/>
        <c:noMultiLvlLbl val="0"/>
      </c:catAx>
      <c:valAx>
        <c:axId val="4214132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141752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(1)'!$D$9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(1)'!$D$139</c:f>
              <c:numCache>
                <c:formatCode>0%</c:formatCode>
                <c:ptCount val="1"/>
                <c:pt idx="0">
                  <c:v>0.23366115713943181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D-4F56-9A7C-2AF7DD7514A3}"/>
            </c:ext>
          </c:extLst>
        </c:ser>
        <c:ser>
          <c:idx val="3"/>
          <c:order val="1"/>
          <c:tx>
            <c:strRef>
              <c:f>'group (1)'!$E$9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'group (1)'!$E$139</c:f>
              <c:numCache>
                <c:formatCode>0%</c:formatCode>
                <c:ptCount val="1"/>
                <c:pt idx="0">
                  <c:v>4.8301663955168127E-2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0D-4F56-9A7C-2AF7DD7514A3}"/>
            </c:ext>
          </c:extLst>
        </c:ser>
        <c:ser>
          <c:idx val="0"/>
          <c:order val="2"/>
          <c:tx>
            <c:strRef>
              <c:f>'group (1)'!$F$9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(1)'!$F$140,'group (1)'!$F$139)</c:f>
              <c:numCache>
                <c:formatCode>0%</c:formatCode>
                <c:ptCount val="2"/>
                <c:pt idx="1">
                  <c:v>8.9959000556831495E-2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0D-4F56-9A7C-2AF7DD7514A3}"/>
            </c:ext>
          </c:extLst>
        </c:ser>
        <c:ser>
          <c:idx val="1"/>
          <c:order val="3"/>
          <c:tx>
            <c:strRef>
              <c:f>'group (1)'!$G$9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(1)'!$G$140,'group (1)'!$G$139)</c:f>
              <c:numCache>
                <c:formatCode>0%</c:formatCode>
                <c:ptCount val="2"/>
                <c:pt idx="1">
                  <c:v>0.19200382053776843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D-4F56-9A7C-2AF7DD7514A3}"/>
            </c:ext>
          </c:extLst>
        </c:ser>
        <c:ser>
          <c:idx val="4"/>
          <c:order val="4"/>
          <c:tx>
            <c:strRef>
              <c:f>'group (1)'!$H$9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(1)'!$H$140:$H$141,'group (1)'!$H$139)</c:f>
              <c:numCache>
                <c:formatCode>General</c:formatCode>
                <c:ptCount val="3"/>
                <c:pt idx="2" formatCode="0%">
                  <c:v>0.24479976854833435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0D-4F56-9A7C-2AF7DD7514A3}"/>
            </c:ext>
          </c:extLst>
        </c:ser>
        <c:ser>
          <c:idx val="5"/>
          <c:order val="5"/>
          <c:tx>
            <c:strRef>
              <c:f>'group (1)'!$I$9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(1)'!$A$139,'group (1)'!$A$139,'group (1)'!$A$139)</c:f>
              <c:numCache>
                <c:formatCode>0</c:formatCode>
                <c:ptCount val="3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</c:numCache>
            </c:numRef>
          </c:cat>
          <c:val>
            <c:numRef>
              <c:f>('group (1)'!$I$140:$I$141,'group (1)'!$I$139)</c:f>
              <c:numCache>
                <c:formatCode>General</c:formatCode>
                <c:ptCount val="3"/>
                <c:pt idx="2" formatCode="0%">
                  <c:v>3.7163052546265563E-2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B0D-4F56-9A7C-2AF7DD75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1416344"/>
        <c:axId val="421416736"/>
      </c:barChart>
      <c:catAx>
        <c:axId val="4214163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421416736"/>
        <c:crosses val="autoZero"/>
        <c:auto val="1"/>
        <c:lblAlgn val="ctr"/>
        <c:lblOffset val="100"/>
        <c:noMultiLvlLbl val="0"/>
      </c:catAx>
      <c:valAx>
        <c:axId val="4214167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141634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787602216389617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(2)'!$D$10:$D$11</c:f>
              <c:numCache>
                <c:formatCode>0%</c:formatCode>
                <c:ptCount val="2"/>
                <c:pt idx="0">
                  <c:v>0.55428727807900524</c:v>
                </c:pt>
                <c:pt idx="1">
                  <c:v>0.53752222513908265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3-44CE-AB7A-F915E05EE126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'group (2)'!$E$10:$E$11</c:f>
              <c:numCache>
                <c:formatCode>0%</c:formatCode>
                <c:ptCount val="2"/>
                <c:pt idx="0">
                  <c:v>0.14574583315489478</c:v>
                </c:pt>
                <c:pt idx="1">
                  <c:v>0.13866537968160877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3-44CE-AB7A-F915E05EE126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(2)'!$N$15:$N$17,'group (2)'!$F$10:$F$11)</c:f>
              <c:numCache>
                <c:formatCode>General</c:formatCode>
                <c:ptCount val="5"/>
                <c:pt idx="3" formatCode="0%">
                  <c:v>0.19687500979236019</c:v>
                </c:pt>
                <c:pt idx="4" formatCode="0%">
                  <c:v>0.19183146609684715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3-44CE-AB7A-F915E05EE126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(2)'!$N$15:$N$17,'group (2)'!$G$10:$G$11)</c:f>
              <c:numCache>
                <c:formatCode>General</c:formatCode>
                <c:ptCount val="5"/>
                <c:pt idx="3" formatCode="0%">
                  <c:v>0.50315810144153983</c:v>
                </c:pt>
                <c:pt idx="4" formatCode="0%">
                  <c:v>0.48435613872384425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B3-44CE-AB7A-F915E05EE126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(2)'!$N$15:$N$20,'group (2)'!$H$10:$H$11)</c:f>
              <c:numCache>
                <c:formatCode>General</c:formatCode>
                <c:ptCount val="8"/>
                <c:pt idx="6" formatCode="0%">
                  <c:v>0.52589726743536258</c:v>
                </c:pt>
                <c:pt idx="7" formatCode="0%">
                  <c:v>0.50820968838377523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B3-44CE-AB7A-F915E05EE126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(2)'!$A$10:$A$12,'group (2)'!$A$10:$A$12,'group (2)'!$A$10:$A$12)</c:f>
              <c:numCache>
                <c:formatCode>0</c:formatCode>
                <c:ptCount val="9"/>
                <c:pt idx="0">
                  <c:v>2018</c:v>
                </c:pt>
                <c:pt idx="1">
                  <c:v>2019</c:v>
                </c:pt>
                <c:pt idx="3">
                  <c:v>2018</c:v>
                </c:pt>
                <c:pt idx="4">
                  <c:v>2019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('group (2)'!$N$15:$N$20,'group (2)'!$I$10:$I$11)</c:f>
              <c:numCache>
                <c:formatCode>General</c:formatCode>
                <c:ptCount val="8"/>
                <c:pt idx="6" formatCode="0%">
                  <c:v>0.17413584379853747</c:v>
                </c:pt>
                <c:pt idx="7" formatCode="0%">
                  <c:v>0.16797791643691615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B3-44CE-AB7A-F915E05E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2843776"/>
        <c:axId val="422836328"/>
      </c:barChart>
      <c:catAx>
        <c:axId val="422843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2836328"/>
        <c:crosses val="autoZero"/>
        <c:auto val="1"/>
        <c:lblAlgn val="ctr"/>
        <c:lblOffset val="100"/>
        <c:noMultiLvlLbl val="0"/>
      </c:catAx>
      <c:valAx>
        <c:axId val="4228363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284377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7364105903301139"/>
          <c:y val="0.93302624671916012"/>
          <c:w val="0.6527177494883623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(2)'!$D$43:$D$44</c:f>
              <c:numCache>
                <c:formatCode>0%</c:formatCode>
                <c:ptCount val="2"/>
                <c:pt idx="0">
                  <c:v>0.5855883467208125</c:v>
                </c:pt>
                <c:pt idx="1">
                  <c:v>0.58062794358347114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2-4EC1-85DD-9B405A3CDCE4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'group (2)'!$E$43:$E$44</c:f>
              <c:numCache>
                <c:formatCode>0%</c:formatCode>
                <c:ptCount val="2"/>
                <c:pt idx="0">
                  <c:v>0.15225543906249334</c:v>
                </c:pt>
                <c:pt idx="1">
                  <c:v>0.15012863244336883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F2-4EC1-85DD-9B405A3CDCE4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(2)'!$N$15:$N$17,'group (2)'!$F$43:$F$44)</c:f>
              <c:numCache>
                <c:formatCode>General</c:formatCode>
                <c:ptCount val="5"/>
                <c:pt idx="3" formatCode="0%">
                  <c:v>0.21984305362228154</c:v>
                </c:pt>
                <c:pt idx="4" formatCode="0%">
                  <c:v>0.21241013224647709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F2-4EC1-85DD-9B405A3CDCE4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(2)'!$N$15:$N$17,'group (2)'!$G$43:$G$44)</c:f>
              <c:numCache>
                <c:formatCode>General</c:formatCode>
                <c:ptCount val="5"/>
                <c:pt idx="3" formatCode="0%">
                  <c:v>0.51800073216102438</c:v>
                </c:pt>
                <c:pt idx="4" formatCode="0%">
                  <c:v>0.51834644378036288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F2-4EC1-85DD-9B405A3CDCE4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(2)'!$N$15:$N$20,'group (2)'!$H$43:$H$44)</c:f>
              <c:numCache>
                <c:formatCode>General</c:formatCode>
                <c:ptCount val="8"/>
                <c:pt idx="6" formatCode="0%">
                  <c:v>0.55702129652095811</c:v>
                </c:pt>
                <c:pt idx="7" formatCode="0%">
                  <c:v>0.55116939059661851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F2-4EC1-85DD-9B405A3CDCE4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(2)'!$A$43:$A$45,'group (2)'!$A$43:$A$45,'group (2)'!$A$43:$A$45)</c:f>
              <c:numCache>
                <c:formatCode>0</c:formatCode>
                <c:ptCount val="9"/>
                <c:pt idx="0">
                  <c:v>2017</c:v>
                </c:pt>
                <c:pt idx="1">
                  <c:v>2018</c:v>
                </c:pt>
                <c:pt idx="3">
                  <c:v>2017</c:v>
                </c:pt>
                <c:pt idx="4">
                  <c:v>2018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('group (2)'!$N$15:$N$20,'group (2)'!$I$43:$I$44)</c:f>
              <c:numCache>
                <c:formatCode>General</c:formatCode>
                <c:ptCount val="8"/>
                <c:pt idx="6" formatCode="0%">
                  <c:v>0.18082248926234776</c:v>
                </c:pt>
                <c:pt idx="7" formatCode="0%">
                  <c:v>0.17958718543022148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F2-4EC1-85DD-9B405A3CD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2837504"/>
        <c:axId val="422837896"/>
      </c:barChart>
      <c:catAx>
        <c:axId val="422837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2837896"/>
        <c:crosses val="autoZero"/>
        <c:auto val="1"/>
        <c:lblAlgn val="ctr"/>
        <c:lblOffset val="100"/>
        <c:noMultiLvlLbl val="0"/>
      </c:catAx>
      <c:valAx>
        <c:axId val="4228378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283750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E2-4A72-AA45-5A229AF8E12C}"/>
              </c:ext>
            </c:extLst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E2-4A72-AA45-5A229AF8E12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E2-4A72-AA45-5A229AF8E12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E2-4A72-AA45-5A229AF8E12C}"/>
              </c:ext>
            </c:extLst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E2-4A72-AA45-5A229AF8E1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('group (2)'!$C$107,'group (2)'!$O$108,'group (2)'!$D$107,'group (2)'!$E$107,'group (2)'!$O$109,'group (2)'!$F$107,'group (2)'!$G$107,'group (2)'!$O$110,'group (2)'!$H$107,'group (2)'!$I$107)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(2)'!$C$108,'group (2)'!$O$108,'group (2)'!$D$108,'group (2)'!$E$108,'group (2)'!$O$108,'group (2)'!$F$108,'group (2)'!$G$108,'group (2)'!$O$109,'group (2)'!$H$108,'group (2)'!$I$108)</c:f>
              <c:numCache>
                <c:formatCode>General</c:formatCode>
                <c:ptCount val="10"/>
                <c:pt idx="0" formatCode="0%">
                  <c:v>0.87770934894856778</c:v>
                </c:pt>
                <c:pt idx="2" formatCode="0%">
                  <c:v>0.86316485785108343</c:v>
                </c:pt>
                <c:pt idx="3" formatCode="0%">
                  <c:v>0.93364879221650643</c:v>
                </c:pt>
                <c:pt idx="5" formatCode="0%">
                  <c:v>0.7510395337467265</c:v>
                </c:pt>
                <c:pt idx="6" formatCode="0%">
                  <c:v>0.93146888488506585</c:v>
                </c:pt>
                <c:pt idx="8" formatCode="0%">
                  <c:v>0.86023185792015655</c:v>
                </c:pt>
                <c:pt idx="9" formatCode="0%">
                  <c:v>0.93154852986181402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E2-4A72-AA45-5A229AF8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2837112"/>
        <c:axId val="422838288"/>
      </c:barChart>
      <c:catAx>
        <c:axId val="422837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2838288"/>
        <c:crosses val="autoZero"/>
        <c:auto val="1"/>
        <c:lblAlgn val="ctr"/>
        <c:lblOffset val="100"/>
        <c:noMultiLvlLbl val="0"/>
      </c:catAx>
      <c:valAx>
        <c:axId val="4228382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2837112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(2)'!$D$9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(2)'!$D$76:$D$77</c:f>
              <c:numCache>
                <c:formatCode>0%</c:formatCode>
                <c:ptCount val="2"/>
                <c:pt idx="0">
                  <c:v>0.6249021261217852</c:v>
                </c:pt>
                <c:pt idx="1">
                  <c:v>0.61435652836485455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5-4719-A312-5803D85A2487}"/>
            </c:ext>
          </c:extLst>
        </c:ser>
        <c:ser>
          <c:idx val="3"/>
          <c:order val="1"/>
          <c:tx>
            <c:strRef>
              <c:f>'group (2)'!$E$9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'group (2)'!$E$76:$E$77</c:f>
              <c:numCache>
                <c:formatCode>0%</c:formatCode>
                <c:ptCount val="2"/>
                <c:pt idx="0">
                  <c:v>0.15705638395814869</c:v>
                </c:pt>
                <c:pt idx="1">
                  <c:v>0.15701767828333779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85-4719-A312-5803D85A2487}"/>
            </c:ext>
          </c:extLst>
        </c:ser>
        <c:ser>
          <c:idx val="0"/>
          <c:order val="2"/>
          <c:tx>
            <c:strRef>
              <c:f>'group (2)'!$F$9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(2)'!$K$75:$K$77,'group (2)'!$F$76:$F$77)</c:f>
              <c:numCache>
                <c:formatCode>General</c:formatCode>
                <c:ptCount val="5"/>
                <c:pt idx="3" formatCode="0%">
                  <c:v>0.2492976742585247</c:v>
                </c:pt>
                <c:pt idx="4" formatCode="0%">
                  <c:v>0.24044785268239111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85-4719-A312-5803D85A2487}"/>
            </c:ext>
          </c:extLst>
        </c:ser>
        <c:ser>
          <c:idx val="1"/>
          <c:order val="3"/>
          <c:tx>
            <c:strRef>
              <c:f>'group (2)'!$G$9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(2)'!$K$75:$K$77,'group (2)'!$G$76:$G$77)</c:f>
              <c:numCache>
                <c:formatCode>General</c:formatCode>
                <c:ptCount val="5"/>
                <c:pt idx="3" formatCode="0%">
                  <c:v>0.53266083582140922</c:v>
                </c:pt>
                <c:pt idx="4" formatCode="0%">
                  <c:v>0.53092635396580123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85-4719-A312-5803D85A2487}"/>
            </c:ext>
          </c:extLst>
        </c:ser>
        <c:ser>
          <c:idx val="4"/>
          <c:order val="4"/>
          <c:tx>
            <c:strRef>
              <c:f>'group (2)'!$H$9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(2)'!$K$75:$K$80,'group (2)'!$H$76:$H$77)</c:f>
              <c:numCache>
                <c:formatCode>General</c:formatCode>
                <c:ptCount val="8"/>
                <c:pt idx="6" formatCode="0%">
                  <c:v>0.59120662358781972</c:v>
                </c:pt>
                <c:pt idx="7" formatCode="0%">
                  <c:v>0.58311517488857956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85-4719-A312-5803D85A2487}"/>
            </c:ext>
          </c:extLst>
        </c:ser>
        <c:ser>
          <c:idx val="5"/>
          <c:order val="5"/>
          <c:tx>
            <c:strRef>
              <c:f>'group (2)'!$I$9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('group (2)'!$A$76:$A$78,'group (2)'!$A$76:$A$78,'group (2)'!$A$76:$A$78)</c:f>
              <c:numCache>
                <c:formatCode>0</c:formatCode>
                <c:ptCount val="9"/>
                <c:pt idx="0">
                  <c:v>2016</c:v>
                </c:pt>
                <c:pt idx="1">
                  <c:v>2017</c:v>
                </c:pt>
                <c:pt idx="3">
                  <c:v>2016</c:v>
                </c:pt>
                <c:pt idx="4">
                  <c:v>2017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('group (2)'!$K$75:$K$80,'group (2)'!$I$76:$I$77)</c:f>
              <c:numCache>
                <c:formatCode>General</c:formatCode>
                <c:ptCount val="8"/>
                <c:pt idx="6" formatCode="0%">
                  <c:v>0.19075188649211416</c:v>
                </c:pt>
                <c:pt idx="7" formatCode="0%">
                  <c:v>0.18825903175961281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85-4719-A312-5803D85A2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2839464"/>
        <c:axId val="422842208"/>
      </c:barChart>
      <c:catAx>
        <c:axId val="422839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422842208"/>
        <c:crosses val="autoZero"/>
        <c:auto val="1"/>
        <c:lblAlgn val="ctr"/>
        <c:lblOffset val="100"/>
        <c:noMultiLvlLbl val="0"/>
      </c:catAx>
      <c:valAx>
        <c:axId val="4228422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42283946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workbookViewId="0">
      <pane ySplit="1" topLeftCell="A2" activePane="bottomLeft" state="frozen"/>
      <selection pane="bottomLeft" activeCell="A2" sqref="A2:XFD57"/>
    </sheetView>
  </sheetViews>
  <sheetFormatPr defaultColWidth="9.140625" defaultRowHeight="15" x14ac:dyDescent="0.25"/>
  <cols>
    <col min="1" max="1" width="19.7109375" style="29" bestFit="1" customWidth="1"/>
    <col min="2" max="2" width="16.42578125" style="29" bestFit="1" customWidth="1"/>
    <col min="3" max="3" width="17.42578125" style="29" bestFit="1" customWidth="1"/>
    <col min="4" max="4" width="16.140625" style="41" bestFit="1" customWidth="1"/>
    <col min="5" max="10" width="12" style="35" bestFit="1" customWidth="1"/>
    <col min="11" max="11" width="13.42578125" style="35" bestFit="1" customWidth="1"/>
    <col min="12" max="12" width="10.140625" style="29" bestFit="1" customWidth="1"/>
    <col min="13" max="15" width="10.7109375" style="29" bestFit="1" customWidth="1"/>
    <col min="16" max="16" width="23.42578125" style="35" bestFit="1" customWidth="1"/>
    <col min="17" max="16384" width="9.140625" style="29"/>
  </cols>
  <sheetData>
    <row r="1" spans="1:16" s="34" customFormat="1" x14ac:dyDescent="0.25">
      <c r="A1" s="34" t="s">
        <v>8</v>
      </c>
      <c r="B1" s="34" t="s">
        <v>9</v>
      </c>
      <c r="C1" s="34" t="s">
        <v>10</v>
      </c>
      <c r="D1" s="37" t="s">
        <v>11</v>
      </c>
      <c r="E1" s="36" t="s">
        <v>12</v>
      </c>
      <c r="F1" s="36" t="s">
        <v>13</v>
      </c>
      <c r="G1" s="36" t="s">
        <v>14</v>
      </c>
      <c r="H1" s="36" t="s">
        <v>15</v>
      </c>
      <c r="I1" s="36" t="s">
        <v>16</v>
      </c>
      <c r="J1" s="36" t="s">
        <v>17</v>
      </c>
      <c r="K1" s="36" t="s">
        <v>18</v>
      </c>
      <c r="L1" s="34" t="s">
        <v>32</v>
      </c>
      <c r="M1" s="34" t="s">
        <v>33</v>
      </c>
      <c r="N1" s="34" t="s">
        <v>34</v>
      </c>
      <c r="O1" s="34" t="s">
        <v>35</v>
      </c>
      <c r="P1" s="36" t="s">
        <v>46</v>
      </c>
    </row>
    <row r="2" spans="1:16" s="38" customFormat="1" x14ac:dyDescent="0.25">
      <c r="A2" s="39" t="s">
        <v>48</v>
      </c>
      <c r="B2" s="39" t="s">
        <v>19</v>
      </c>
      <c r="C2" s="40">
        <v>2019</v>
      </c>
      <c r="D2" s="41">
        <v>542507</v>
      </c>
      <c r="E2" s="35">
        <v>0.55496979762473109</v>
      </c>
      <c r="F2" s="35">
        <v>0.49232728794282837</v>
      </c>
      <c r="G2" s="35">
        <v>6.2642509681902728E-2</v>
      </c>
      <c r="H2" s="35">
        <v>0.25801326065838781</v>
      </c>
      <c r="I2" s="35">
        <v>0.29695653696634328</v>
      </c>
      <c r="J2" s="35">
        <v>0.50317323094448552</v>
      </c>
      <c r="K2" s="35">
        <v>5.1796566680245598E-2</v>
      </c>
      <c r="L2" s="41">
        <v>2435</v>
      </c>
      <c r="M2" s="35">
        <v>0.43478260869565216</v>
      </c>
      <c r="N2" s="35">
        <v>0.5536723163841808</v>
      </c>
      <c r="O2" s="35">
        <v>0.66666666666666663</v>
      </c>
      <c r="P2" s="35">
        <v>0.47552762713742536</v>
      </c>
    </row>
    <row r="3" spans="1:16" s="38" customFormat="1" x14ac:dyDescent="0.25">
      <c r="A3" s="39" t="s">
        <v>48</v>
      </c>
      <c r="B3" s="39" t="s">
        <v>19</v>
      </c>
      <c r="C3" s="40">
        <v>2018</v>
      </c>
      <c r="D3" s="41">
        <v>577047</v>
      </c>
      <c r="E3" s="35">
        <v>0.56552759134004682</v>
      </c>
      <c r="F3" s="35">
        <v>0.49868901493292572</v>
      </c>
      <c r="G3" s="35">
        <v>6.6838576407121084E-2</v>
      </c>
      <c r="H3" s="35">
        <v>0.2563170764253172</v>
      </c>
      <c r="I3" s="35">
        <v>0.30921051491472967</v>
      </c>
      <c r="J3" s="35">
        <v>0.51151985886764861</v>
      </c>
      <c r="K3" s="35">
        <v>5.4007732472398262E-2</v>
      </c>
      <c r="L3" s="41">
        <v>2613</v>
      </c>
      <c r="M3" s="35">
        <v>0.43648208469055377</v>
      </c>
      <c r="N3" s="35">
        <v>0.55319148936170215</v>
      </c>
      <c r="O3" s="35">
        <v>0.66249999999999998</v>
      </c>
      <c r="P3" s="35">
        <v>0.51236167793254328</v>
      </c>
    </row>
    <row r="4" spans="1:16" s="38" customFormat="1" x14ac:dyDescent="0.25">
      <c r="A4" s="39" t="s">
        <v>48</v>
      </c>
      <c r="B4" s="39" t="s">
        <v>20</v>
      </c>
      <c r="C4" s="40">
        <v>2018</v>
      </c>
      <c r="D4" s="41">
        <v>577047</v>
      </c>
      <c r="E4" s="35">
        <v>0.61116685469294529</v>
      </c>
      <c r="F4" s="35">
        <v>0.53950024867991686</v>
      </c>
      <c r="G4" s="35">
        <v>7.1666606013028405E-2</v>
      </c>
      <c r="H4" s="35">
        <v>0.28407044833436446</v>
      </c>
      <c r="I4" s="35">
        <v>0.32709640635858084</v>
      </c>
      <c r="J4" s="35">
        <v>0.55223058087122889</v>
      </c>
      <c r="K4" s="35">
        <v>5.8936273821716428E-2</v>
      </c>
      <c r="L4" s="41">
        <v>2613</v>
      </c>
      <c r="M4" s="35">
        <v>0.48148148148148145</v>
      </c>
      <c r="N4" s="35">
        <v>0.5982142857142857</v>
      </c>
      <c r="O4" s="35">
        <v>0.70175438596491224</v>
      </c>
      <c r="P4" s="35">
        <v>0.51236167793254328</v>
      </c>
    </row>
    <row r="5" spans="1:16" s="38" customFormat="1" x14ac:dyDescent="0.25">
      <c r="A5" s="39" t="s">
        <v>48</v>
      </c>
      <c r="B5" s="39" t="s">
        <v>20</v>
      </c>
      <c r="C5" s="40">
        <v>2017</v>
      </c>
      <c r="D5" s="41">
        <v>555375</v>
      </c>
      <c r="E5" s="35">
        <v>0.62931352689624132</v>
      </c>
      <c r="F5" s="35">
        <v>0.55637542201215395</v>
      </c>
      <c r="G5" s="35">
        <v>7.2938104884087335E-2</v>
      </c>
      <c r="H5" s="35">
        <v>0.29382489309025434</v>
      </c>
      <c r="I5" s="35">
        <v>0.33548863380598692</v>
      </c>
      <c r="J5" s="35">
        <v>0.5688264686022958</v>
      </c>
      <c r="K5" s="35">
        <v>6.0487058293945531E-2</v>
      </c>
      <c r="L5" s="41">
        <v>2565</v>
      </c>
      <c r="M5" s="35">
        <v>0.5</v>
      </c>
      <c r="N5" s="35">
        <v>0.61538461538461542</v>
      </c>
      <c r="O5" s="35">
        <v>0.71800208116545261</v>
      </c>
      <c r="P5" s="35">
        <v>0.52504335311054806</v>
      </c>
    </row>
    <row r="6" spans="1:16" s="38" customFormat="1" x14ac:dyDescent="0.25">
      <c r="A6" s="39" t="s">
        <v>48</v>
      </c>
      <c r="B6" s="39" t="s">
        <v>21</v>
      </c>
      <c r="C6" s="40">
        <v>2017</v>
      </c>
      <c r="D6" s="41">
        <v>555375</v>
      </c>
      <c r="E6" s="35">
        <v>0.66748053117263106</v>
      </c>
      <c r="F6" s="35">
        <v>0.59040648210668467</v>
      </c>
      <c r="G6" s="35">
        <v>7.7074049065946434E-2</v>
      </c>
      <c r="H6" s="35">
        <v>0.32085527796533875</v>
      </c>
      <c r="I6" s="35">
        <v>0.34662525320729237</v>
      </c>
      <c r="J6" s="35">
        <v>0.60081746567634486</v>
      </c>
      <c r="K6" s="35">
        <v>6.6663065496286297E-2</v>
      </c>
      <c r="L6" s="41">
        <v>2565</v>
      </c>
      <c r="M6" s="35">
        <v>0.54285714285714282</v>
      </c>
      <c r="N6" s="35">
        <v>0.65333333333333332</v>
      </c>
      <c r="O6" s="35">
        <v>0.75</v>
      </c>
      <c r="P6" s="35">
        <v>0.52504335311054806</v>
      </c>
    </row>
    <row r="7" spans="1:16" s="38" customFormat="1" x14ac:dyDescent="0.25">
      <c r="A7" s="39" t="s">
        <v>48</v>
      </c>
      <c r="B7" s="39" t="s">
        <v>21</v>
      </c>
      <c r="C7" s="40">
        <v>2016</v>
      </c>
      <c r="D7" s="41">
        <v>566136</v>
      </c>
      <c r="E7" s="35">
        <v>0.66302619865191403</v>
      </c>
      <c r="F7" s="35">
        <v>0.5873023443130273</v>
      </c>
      <c r="G7" s="35">
        <v>7.5723854338886773E-2</v>
      </c>
      <c r="H7" s="35">
        <v>0.3191035369593172</v>
      </c>
      <c r="I7" s="35">
        <v>0.34392266169259683</v>
      </c>
      <c r="J7" s="35">
        <v>0.59567665719897689</v>
      </c>
      <c r="K7" s="35">
        <v>6.7349541452937103E-2</v>
      </c>
      <c r="L7" s="41">
        <v>2645</v>
      </c>
      <c r="M7" s="35">
        <v>0.5357142857142857</v>
      </c>
      <c r="N7" s="35">
        <v>0.65145985401459849</v>
      </c>
      <c r="O7" s="35">
        <v>0.74639769452449567</v>
      </c>
      <c r="P7" s="35">
        <v>0.50551074031201493</v>
      </c>
    </row>
    <row r="8" spans="1:16" s="38" customFormat="1" x14ac:dyDescent="0.25">
      <c r="A8" s="39" t="s">
        <v>48</v>
      </c>
      <c r="B8" s="39" t="s">
        <v>22</v>
      </c>
      <c r="C8" s="40">
        <v>2017</v>
      </c>
      <c r="D8" s="41">
        <v>349505</v>
      </c>
      <c r="E8" s="35">
        <v>0.78327348678845798</v>
      </c>
      <c r="F8" s="35">
        <v>0.77493308996527477</v>
      </c>
      <c r="G8" s="35">
        <v>0.84689444060432506</v>
      </c>
      <c r="H8" s="35">
        <v>0.69261503955681658</v>
      </c>
      <c r="I8" s="35">
        <v>0.86267322162707571</v>
      </c>
      <c r="J8" s="35">
        <v>0.77856175137380035</v>
      </c>
      <c r="K8" s="35">
        <v>0.8275831274372637</v>
      </c>
      <c r="L8" s="41">
        <v>2565</v>
      </c>
      <c r="M8" s="35">
        <v>0.6755571360834518</v>
      </c>
      <c r="N8" s="35">
        <v>0.76090452751108728</v>
      </c>
      <c r="O8" s="35">
        <v>0.82515780237198899</v>
      </c>
      <c r="P8" s="35">
        <v>0.52504335311054806</v>
      </c>
    </row>
    <row r="9" spans="1:16" s="38" customFormat="1" x14ac:dyDescent="0.25">
      <c r="A9" s="39" t="s">
        <v>48</v>
      </c>
      <c r="B9" s="39" t="s">
        <v>41</v>
      </c>
      <c r="C9" s="40">
        <v>2013</v>
      </c>
      <c r="D9" s="41">
        <v>504641</v>
      </c>
      <c r="E9" s="35">
        <v>0.28196282109459991</v>
      </c>
      <c r="F9" s="35">
        <v>0.23366115713943181</v>
      </c>
      <c r="G9" s="35">
        <v>4.8301663955168127E-2</v>
      </c>
      <c r="H9" s="35">
        <v>8.9959000556831495E-2</v>
      </c>
      <c r="I9" s="35">
        <v>0.19200382053776843</v>
      </c>
      <c r="J9" s="35">
        <v>0.24479976854833435</v>
      </c>
      <c r="K9" s="35">
        <v>3.7163052546265563E-2</v>
      </c>
      <c r="L9" s="41">
        <v>2493</v>
      </c>
      <c r="M9" s="35">
        <v>0.17391304347826086</v>
      </c>
      <c r="N9" s="35">
        <v>0.2594142259414226</v>
      </c>
      <c r="O9" s="35">
        <v>0.34638554216867468</v>
      </c>
      <c r="P9" s="35">
        <v>0.49559559559559557</v>
      </c>
    </row>
    <row r="10" spans="1:16" s="38" customFormat="1" x14ac:dyDescent="0.25">
      <c r="A10" s="39" t="s">
        <v>49</v>
      </c>
      <c r="B10" s="39" t="s">
        <v>19</v>
      </c>
      <c r="C10" s="40">
        <v>2019</v>
      </c>
      <c r="D10" s="41">
        <v>872323</v>
      </c>
      <c r="E10" s="35">
        <v>0.6761876048206914</v>
      </c>
      <c r="F10" s="35">
        <v>0.53752222513908265</v>
      </c>
      <c r="G10" s="35">
        <v>0.13866537968160877</v>
      </c>
      <c r="H10" s="35">
        <v>0.19183146609684715</v>
      </c>
      <c r="I10" s="35">
        <v>0.48435613872384425</v>
      </c>
      <c r="J10" s="35">
        <v>0.50820968838377523</v>
      </c>
      <c r="K10" s="35">
        <v>0.16797791643691615</v>
      </c>
      <c r="L10" s="41">
        <v>3676</v>
      </c>
      <c r="M10" s="35">
        <v>0.55913699948190354</v>
      </c>
      <c r="N10" s="35">
        <v>0.677207015789693</v>
      </c>
      <c r="O10" s="35">
        <v>0.77903764615186955</v>
      </c>
      <c r="P10" s="35">
        <v>0.44310389086508489</v>
      </c>
    </row>
    <row r="11" spans="1:16" s="38" customFormat="1" x14ac:dyDescent="0.25">
      <c r="A11" s="39" t="s">
        <v>49</v>
      </c>
      <c r="B11" s="39" t="s">
        <v>19</v>
      </c>
      <c r="C11" s="40">
        <v>2018</v>
      </c>
      <c r="D11" s="41">
        <v>957379</v>
      </c>
      <c r="E11" s="35">
        <v>0.70003311123390011</v>
      </c>
      <c r="F11" s="35">
        <v>0.55428727807900524</v>
      </c>
      <c r="G11" s="35">
        <v>0.14574583315489478</v>
      </c>
      <c r="H11" s="35">
        <v>0.19687500979236019</v>
      </c>
      <c r="I11" s="35">
        <v>0.50315810144153983</v>
      </c>
      <c r="J11" s="35">
        <v>0.52589726743536258</v>
      </c>
      <c r="K11" s="35">
        <v>0.17413584379853747</v>
      </c>
      <c r="L11" s="41">
        <v>4029</v>
      </c>
      <c r="M11" s="35">
        <v>0.57894736842105265</v>
      </c>
      <c r="N11" s="35">
        <v>0.69024390243902434</v>
      </c>
      <c r="O11" s="35">
        <v>0.78297872340425534</v>
      </c>
      <c r="P11" s="35">
        <v>0.49469668775586156</v>
      </c>
    </row>
    <row r="12" spans="1:16" s="38" customFormat="1" x14ac:dyDescent="0.25">
      <c r="A12" s="39" t="s">
        <v>49</v>
      </c>
      <c r="B12" s="39" t="s">
        <v>20</v>
      </c>
      <c r="C12" s="40">
        <v>2018</v>
      </c>
      <c r="D12" s="41">
        <v>957379</v>
      </c>
      <c r="E12" s="35">
        <v>0.73075657602683997</v>
      </c>
      <c r="F12" s="35">
        <v>0.58062794358347114</v>
      </c>
      <c r="G12" s="35">
        <v>0.15012863244336883</v>
      </c>
      <c r="H12" s="35">
        <v>0.21241013224647709</v>
      </c>
      <c r="I12" s="35">
        <v>0.51834644378036288</v>
      </c>
      <c r="J12" s="35">
        <v>0.55116939059661851</v>
      </c>
      <c r="K12" s="35">
        <v>0.17958718543022148</v>
      </c>
      <c r="L12" s="41">
        <v>4029</v>
      </c>
      <c r="M12" s="35">
        <v>0.61209964412811391</v>
      </c>
      <c r="N12" s="35">
        <v>0.71794871794871795</v>
      </c>
      <c r="O12" s="35">
        <v>0.81132075471698117</v>
      </c>
      <c r="P12" s="35">
        <v>0.49469668775586156</v>
      </c>
    </row>
    <row r="13" spans="1:16" s="38" customFormat="1" x14ac:dyDescent="0.25">
      <c r="A13" s="39" t="s">
        <v>49</v>
      </c>
      <c r="B13" s="39" t="s">
        <v>20</v>
      </c>
      <c r="C13" s="40">
        <v>2017</v>
      </c>
      <c r="D13" s="41">
        <v>939684</v>
      </c>
      <c r="E13" s="35">
        <v>0.73784378578330589</v>
      </c>
      <c r="F13" s="35">
        <v>0.5855883467208125</v>
      </c>
      <c r="G13" s="35">
        <v>0.15225543906249334</v>
      </c>
      <c r="H13" s="35">
        <v>0.21984305362228154</v>
      </c>
      <c r="I13" s="35">
        <v>0.51800073216102438</v>
      </c>
      <c r="J13" s="35">
        <v>0.55702129652095811</v>
      </c>
      <c r="K13" s="35">
        <v>0.18082248926234776</v>
      </c>
      <c r="L13" s="41">
        <v>4099</v>
      </c>
      <c r="M13" s="35">
        <v>0.61722488038277512</v>
      </c>
      <c r="N13" s="35">
        <v>0.72605790645879731</v>
      </c>
      <c r="O13" s="35">
        <v>0.81481481481481477</v>
      </c>
      <c r="P13" s="35">
        <v>0.49592033158251619</v>
      </c>
    </row>
    <row r="14" spans="1:16" s="38" customFormat="1" x14ac:dyDescent="0.25">
      <c r="A14" s="39" t="s">
        <v>49</v>
      </c>
      <c r="B14" s="39" t="s">
        <v>21</v>
      </c>
      <c r="C14" s="40">
        <v>2017</v>
      </c>
      <c r="D14" s="41">
        <v>939684</v>
      </c>
      <c r="E14" s="35">
        <v>0.77137420664819234</v>
      </c>
      <c r="F14" s="35">
        <v>0.61435652836485455</v>
      </c>
      <c r="G14" s="35">
        <v>0.15701767828333779</v>
      </c>
      <c r="H14" s="35">
        <v>0.24044785268239111</v>
      </c>
      <c r="I14" s="35">
        <v>0.53092635396580123</v>
      </c>
      <c r="J14" s="35">
        <v>0.58311517488857956</v>
      </c>
      <c r="K14" s="35">
        <v>0.18825903175961281</v>
      </c>
      <c r="L14" s="41">
        <v>4099</v>
      </c>
      <c r="M14" s="35">
        <v>0.65705128205128205</v>
      </c>
      <c r="N14" s="35">
        <v>0.75917065390749605</v>
      </c>
      <c r="O14" s="35">
        <v>0.84459459459459463</v>
      </c>
      <c r="P14" s="35">
        <v>0.49592033158251619</v>
      </c>
    </row>
    <row r="15" spans="1:16" s="38" customFormat="1" x14ac:dyDescent="0.25">
      <c r="A15" s="39" t="s">
        <v>49</v>
      </c>
      <c r="B15" s="39" t="s">
        <v>21</v>
      </c>
      <c r="C15" s="40">
        <v>2016</v>
      </c>
      <c r="D15" s="41">
        <v>929768</v>
      </c>
      <c r="E15" s="35">
        <v>0.78195851007993389</v>
      </c>
      <c r="F15" s="35">
        <v>0.6249021261217852</v>
      </c>
      <c r="G15" s="35">
        <v>0.15705638395814869</v>
      </c>
      <c r="H15" s="35">
        <v>0.2492976742585247</v>
      </c>
      <c r="I15" s="35">
        <v>0.53266083582140922</v>
      </c>
      <c r="J15" s="35">
        <v>0.59120662358781972</v>
      </c>
      <c r="K15" s="35">
        <v>0.19075188649211416</v>
      </c>
      <c r="L15" s="41">
        <v>3991</v>
      </c>
      <c r="M15" s="35">
        <v>0.67654320987654326</v>
      </c>
      <c r="N15" s="35">
        <v>0.77200902934537241</v>
      </c>
      <c r="O15" s="35">
        <v>0.85</v>
      </c>
      <c r="P15" s="35">
        <v>0.50457460319933922</v>
      </c>
    </row>
    <row r="16" spans="1:16" s="38" customFormat="1" x14ac:dyDescent="0.25">
      <c r="A16" s="39" t="s">
        <v>49</v>
      </c>
      <c r="B16" s="39" t="s">
        <v>22</v>
      </c>
      <c r="C16" s="40">
        <v>2017</v>
      </c>
      <c r="D16" s="41">
        <v>693340</v>
      </c>
      <c r="E16" s="35">
        <v>0.87770934894856778</v>
      </c>
      <c r="F16" s="35">
        <v>0.86316485785108343</v>
      </c>
      <c r="G16" s="35">
        <v>0.93364879221650643</v>
      </c>
      <c r="H16" s="35">
        <v>0.7510395337467265</v>
      </c>
      <c r="I16" s="35">
        <v>0.93146888488506585</v>
      </c>
      <c r="J16" s="35">
        <v>0.86023185792015655</v>
      </c>
      <c r="K16" s="35">
        <v>0.93154852986181402</v>
      </c>
      <c r="L16" s="41">
        <v>4099</v>
      </c>
      <c r="M16" s="35">
        <v>0.79629629629629628</v>
      </c>
      <c r="N16" s="35">
        <v>0.86262254901960789</v>
      </c>
      <c r="O16" s="35">
        <v>0.91446028513238287</v>
      </c>
      <c r="P16" s="35">
        <v>0.49592033158251619</v>
      </c>
    </row>
    <row r="17" spans="1:16" s="38" customFormat="1" x14ac:dyDescent="0.25">
      <c r="A17" s="39" t="s">
        <v>49</v>
      </c>
      <c r="B17" s="39" t="s">
        <v>41</v>
      </c>
      <c r="C17" s="40">
        <v>2013</v>
      </c>
      <c r="D17" s="41">
        <v>916850</v>
      </c>
      <c r="E17" s="35">
        <v>0.50749195615422371</v>
      </c>
      <c r="F17" s="35">
        <v>0.37777280907454874</v>
      </c>
      <c r="G17" s="35">
        <v>0.12971914707967497</v>
      </c>
      <c r="H17" s="35">
        <v>9.3495119157986584E-2</v>
      </c>
      <c r="I17" s="35">
        <v>0.41399683699623713</v>
      </c>
      <c r="J17" s="35">
        <v>0.36506844085728307</v>
      </c>
      <c r="K17" s="35">
        <v>0.14242351529694061</v>
      </c>
      <c r="L17" s="41">
        <v>3897</v>
      </c>
      <c r="M17" s="35">
        <v>0.38215488215488214</v>
      </c>
      <c r="N17" s="35">
        <v>0.48293963254593175</v>
      </c>
      <c r="O17" s="35">
        <v>0.59090909090909094</v>
      </c>
      <c r="P17" s="35">
        <v>0.49120796096238262</v>
      </c>
    </row>
    <row r="18" spans="1:16" s="38" customFormat="1" x14ac:dyDescent="0.25">
      <c r="A18" s="39" t="s">
        <v>50</v>
      </c>
      <c r="B18" s="39" t="s">
        <v>19</v>
      </c>
      <c r="C18" s="40">
        <v>2019</v>
      </c>
      <c r="D18" s="41">
        <v>646460</v>
      </c>
      <c r="E18" s="35">
        <v>0.57597531169755278</v>
      </c>
      <c r="F18" s="35">
        <v>0.5027085975930452</v>
      </c>
      <c r="G18" s="35">
        <v>7.3266714104507621E-2</v>
      </c>
      <c r="H18" s="35">
        <v>0.24215728738050304</v>
      </c>
      <c r="I18" s="35">
        <v>0.33381802431704977</v>
      </c>
      <c r="J18" s="35">
        <v>0.5076586331714259</v>
      </c>
      <c r="K18" s="35">
        <v>6.8316678526126912E-2</v>
      </c>
      <c r="L18" s="41">
        <v>2180</v>
      </c>
      <c r="M18" s="35">
        <v>0.45402089205770191</v>
      </c>
      <c r="N18" s="35">
        <v>0.58087479023439614</v>
      </c>
      <c r="O18" s="35">
        <v>0.69230769230769229</v>
      </c>
      <c r="P18" s="35">
        <v>0.53373028475893158</v>
      </c>
    </row>
    <row r="19" spans="1:16" s="38" customFormat="1" x14ac:dyDescent="0.25">
      <c r="A19" s="39" t="s">
        <v>50</v>
      </c>
      <c r="B19" s="39" t="s">
        <v>19</v>
      </c>
      <c r="C19" s="40">
        <v>2018</v>
      </c>
      <c r="D19" s="41">
        <v>679853</v>
      </c>
      <c r="E19" s="35">
        <v>0.59088508839410869</v>
      </c>
      <c r="F19" s="35">
        <v>0.51299619182382072</v>
      </c>
      <c r="G19" s="35">
        <v>7.7888896570287983E-2</v>
      </c>
      <c r="H19" s="35">
        <v>0.24566487167078765</v>
      </c>
      <c r="I19" s="35">
        <v>0.34522021672332109</v>
      </c>
      <c r="J19" s="35">
        <v>0.52059195149539683</v>
      </c>
      <c r="K19" s="35">
        <v>7.029313689871193E-2</v>
      </c>
      <c r="L19" s="41">
        <v>2353</v>
      </c>
      <c r="M19" s="35">
        <v>0.4622222222222222</v>
      </c>
      <c r="N19" s="35">
        <v>0.5874524714828897</v>
      </c>
      <c r="O19" s="35">
        <v>0.69611307420494695</v>
      </c>
      <c r="P19" s="35">
        <v>0.57994552044100833</v>
      </c>
    </row>
    <row r="20" spans="1:16" s="38" customFormat="1" x14ac:dyDescent="0.25">
      <c r="A20" s="39" t="s">
        <v>50</v>
      </c>
      <c r="B20" s="39" t="s">
        <v>20</v>
      </c>
      <c r="C20" s="40">
        <v>2018</v>
      </c>
      <c r="D20" s="41">
        <v>679853</v>
      </c>
      <c r="E20" s="35">
        <v>0.63659202798251979</v>
      </c>
      <c r="F20" s="35">
        <v>0.55385943726070197</v>
      </c>
      <c r="G20" s="35">
        <v>8.2732590721817809E-2</v>
      </c>
      <c r="H20" s="35">
        <v>0.27282956756828314</v>
      </c>
      <c r="I20" s="35">
        <v>0.3637624604142366</v>
      </c>
      <c r="J20" s="35">
        <v>0.56123456100068692</v>
      </c>
      <c r="K20" s="35">
        <v>7.5357466981832835E-2</v>
      </c>
      <c r="L20" s="41">
        <v>2353</v>
      </c>
      <c r="M20" s="35">
        <v>0.5113122171945701</v>
      </c>
      <c r="N20" s="35">
        <v>0.63591022443890277</v>
      </c>
      <c r="O20" s="35">
        <v>0.73799126637554591</v>
      </c>
      <c r="P20" s="35">
        <v>0.57994552044100833</v>
      </c>
    </row>
    <row r="21" spans="1:16" s="38" customFormat="1" x14ac:dyDescent="0.25">
      <c r="A21" s="39" t="s">
        <v>50</v>
      </c>
      <c r="B21" s="39" t="s">
        <v>20</v>
      </c>
      <c r="C21" s="40">
        <v>2017</v>
      </c>
      <c r="D21" s="41">
        <v>643353</v>
      </c>
      <c r="E21" s="35">
        <v>0.6538743116143082</v>
      </c>
      <c r="F21" s="35">
        <v>0.56975408523780879</v>
      </c>
      <c r="G21" s="35">
        <v>8.4120226376499366E-2</v>
      </c>
      <c r="H21" s="35">
        <v>0.28439907795564801</v>
      </c>
      <c r="I21" s="35">
        <v>0.3694752336586602</v>
      </c>
      <c r="J21" s="35">
        <v>0.57809631726284016</v>
      </c>
      <c r="K21" s="35">
        <v>7.5777994351468009E-2</v>
      </c>
      <c r="L21" s="41">
        <v>2325</v>
      </c>
      <c r="M21" s="35">
        <v>0.5357142857142857</v>
      </c>
      <c r="N21" s="35">
        <v>0.65083135391923985</v>
      </c>
      <c r="O21" s="35">
        <v>0.74820143884892087</v>
      </c>
      <c r="P21" s="35">
        <v>0.58847761799376042</v>
      </c>
    </row>
    <row r="22" spans="1:16" s="38" customFormat="1" x14ac:dyDescent="0.25">
      <c r="A22" s="39" t="s">
        <v>50</v>
      </c>
      <c r="B22" s="39" t="s">
        <v>21</v>
      </c>
      <c r="C22" s="40">
        <v>2017</v>
      </c>
      <c r="D22" s="41">
        <v>643353</v>
      </c>
      <c r="E22" s="35">
        <v>0.6924176929306306</v>
      </c>
      <c r="F22" s="35">
        <v>0.60402764889570737</v>
      </c>
      <c r="G22" s="35">
        <v>8.8390044034923287E-2</v>
      </c>
      <c r="H22" s="35">
        <v>0.31157544924792452</v>
      </c>
      <c r="I22" s="35">
        <v>0.38084224368270608</v>
      </c>
      <c r="J22" s="35">
        <v>0.61024352105298341</v>
      </c>
      <c r="K22" s="35">
        <v>8.2174171877647265E-2</v>
      </c>
      <c r="L22" s="41">
        <v>2325</v>
      </c>
      <c r="M22" s="35">
        <v>0.58214285714285718</v>
      </c>
      <c r="N22" s="35">
        <v>0.68877551020408168</v>
      </c>
      <c r="O22" s="35">
        <v>0.78181818181818186</v>
      </c>
      <c r="P22" s="35">
        <v>0.58847761799376042</v>
      </c>
    </row>
    <row r="23" spans="1:16" s="38" customFormat="1" x14ac:dyDescent="0.25">
      <c r="A23" s="39" t="s">
        <v>50</v>
      </c>
      <c r="B23" s="39" t="s">
        <v>21</v>
      </c>
      <c r="C23" s="40">
        <v>2016</v>
      </c>
      <c r="D23" s="41">
        <v>641552</v>
      </c>
      <c r="E23" s="35">
        <v>0.6909276255081428</v>
      </c>
      <c r="F23" s="35">
        <v>0.60595088161209065</v>
      </c>
      <c r="G23" s="35">
        <v>8.4976743896052073E-2</v>
      </c>
      <c r="H23" s="35">
        <v>0.31690650173329676</v>
      </c>
      <c r="I23" s="35">
        <v>0.37402112377484598</v>
      </c>
      <c r="J23" s="35">
        <v>0.60864590867147172</v>
      </c>
      <c r="K23" s="35">
        <v>8.2281716836671071E-2</v>
      </c>
      <c r="L23" s="41">
        <v>2327</v>
      </c>
      <c r="M23" s="35">
        <v>0.58132530120481929</v>
      </c>
      <c r="N23" s="35">
        <v>0.68810289389067525</v>
      </c>
      <c r="O23" s="35">
        <v>0.77777777777777779</v>
      </c>
      <c r="P23" s="35">
        <v>0.58136787978885651</v>
      </c>
    </row>
    <row r="24" spans="1:16" s="38" customFormat="1" x14ac:dyDescent="0.25">
      <c r="A24" s="39" t="s">
        <v>50</v>
      </c>
      <c r="B24" s="39" t="s">
        <v>22</v>
      </c>
      <c r="C24" s="40">
        <v>2017</v>
      </c>
      <c r="D24" s="41">
        <v>420672</v>
      </c>
      <c r="E24" s="35">
        <v>0.80639785866423241</v>
      </c>
      <c r="F24" s="35">
        <v>0.79762817382479478</v>
      </c>
      <c r="G24" s="35">
        <v>0.86579574641068757</v>
      </c>
      <c r="H24" s="35">
        <v>0.71048101044439227</v>
      </c>
      <c r="I24" s="35">
        <v>0.88022868874183324</v>
      </c>
      <c r="J24" s="35">
        <v>0.79948375994837595</v>
      </c>
      <c r="K24" s="35">
        <v>0.85914424023629798</v>
      </c>
      <c r="L24" s="41">
        <v>2325</v>
      </c>
      <c r="M24" s="35">
        <v>0.7</v>
      </c>
      <c r="N24" s="35">
        <v>0.78326996197718635</v>
      </c>
      <c r="O24" s="35">
        <v>0.84615384615384615</v>
      </c>
      <c r="P24" s="35">
        <v>0.58847761799376042</v>
      </c>
    </row>
    <row r="25" spans="1:16" s="38" customFormat="1" x14ac:dyDescent="0.25">
      <c r="A25" s="39" t="s">
        <v>50</v>
      </c>
      <c r="B25" s="39" t="s">
        <v>41</v>
      </c>
      <c r="C25" s="40">
        <v>2013</v>
      </c>
      <c r="D25" s="41">
        <v>567099</v>
      </c>
      <c r="E25" s="35">
        <v>0.31313403832487802</v>
      </c>
      <c r="F25" s="35">
        <v>0.25574899620701147</v>
      </c>
      <c r="G25" s="35">
        <v>5.7385042117866547E-2</v>
      </c>
      <c r="H25" s="35">
        <v>8.6379979509750501E-2</v>
      </c>
      <c r="I25" s="35">
        <v>0.22675405881512753</v>
      </c>
      <c r="J25" s="35">
        <v>0.26415846263174508</v>
      </c>
      <c r="K25" s="35">
        <v>4.8975575693132947E-2</v>
      </c>
      <c r="L25" s="41">
        <v>2120</v>
      </c>
      <c r="M25" s="35">
        <v>0.18716779153996391</v>
      </c>
      <c r="N25" s="35">
        <v>0.27806414662084766</v>
      </c>
      <c r="O25" s="35">
        <v>0.37852742448330684</v>
      </c>
      <c r="P25" s="35">
        <v>0.57362651422722433</v>
      </c>
    </row>
    <row r="26" spans="1:16" s="38" customFormat="1" x14ac:dyDescent="0.25">
      <c r="A26" s="39" t="s">
        <v>51</v>
      </c>
      <c r="B26" s="39" t="s">
        <v>19</v>
      </c>
      <c r="C26" s="40">
        <v>2019</v>
      </c>
      <c r="D26" s="41">
        <v>768370</v>
      </c>
      <c r="E26" s="35">
        <v>0.67491442924632661</v>
      </c>
      <c r="F26" s="35">
        <v>0.53490245584809404</v>
      </c>
      <c r="G26" s="35">
        <v>0.14001197339823263</v>
      </c>
      <c r="H26" s="35">
        <v>0.19621796790608692</v>
      </c>
      <c r="I26" s="35">
        <v>0.47869646134023974</v>
      </c>
      <c r="J26" s="35">
        <v>0.50511732628811645</v>
      </c>
      <c r="K26" s="35">
        <v>0.16979710295821024</v>
      </c>
      <c r="L26" s="41">
        <v>3931</v>
      </c>
      <c r="M26" s="35">
        <v>0.52941176470588236</v>
      </c>
      <c r="N26" s="35">
        <v>0.65873015873015872</v>
      </c>
      <c r="O26" s="35">
        <v>0.7665847665847666</v>
      </c>
      <c r="P26" s="35">
        <v>0.40398489935034831</v>
      </c>
    </row>
    <row r="27" spans="1:16" s="38" customFormat="1" x14ac:dyDescent="0.25">
      <c r="A27" s="39" t="s">
        <v>51</v>
      </c>
      <c r="B27" s="39" t="s">
        <v>19</v>
      </c>
      <c r="C27" s="40">
        <v>2018</v>
      </c>
      <c r="D27" s="41">
        <v>854573</v>
      </c>
      <c r="E27" s="35">
        <v>0.69604118080023591</v>
      </c>
      <c r="F27" s="35">
        <v>0.54959377373261264</v>
      </c>
      <c r="G27" s="35">
        <v>0.14644740706762324</v>
      </c>
      <c r="H27" s="35">
        <v>0.19819839849843138</v>
      </c>
      <c r="I27" s="35">
        <v>0.49784278230180451</v>
      </c>
      <c r="J27" s="35">
        <v>0.52040960807327163</v>
      </c>
      <c r="K27" s="35">
        <v>0.17563157272696422</v>
      </c>
      <c r="L27" s="41">
        <v>4289</v>
      </c>
      <c r="M27" s="35">
        <v>0.5442359249329759</v>
      </c>
      <c r="N27" s="35">
        <v>0.66666666666666663</v>
      </c>
      <c r="O27" s="35">
        <v>0.77336448598130836</v>
      </c>
      <c r="P27" s="35">
        <v>0.45134210809570324</v>
      </c>
    </row>
    <row r="28" spans="1:16" s="38" customFormat="1" x14ac:dyDescent="0.25">
      <c r="A28" s="39" t="s">
        <v>51</v>
      </c>
      <c r="B28" s="39" t="s">
        <v>20</v>
      </c>
      <c r="C28" s="40">
        <v>2018</v>
      </c>
      <c r="D28" s="41">
        <v>854573</v>
      </c>
      <c r="E28" s="35">
        <v>0.72491642024730485</v>
      </c>
      <c r="F28" s="35">
        <v>0.57415223743319765</v>
      </c>
      <c r="G28" s="35">
        <v>0.15076418281410717</v>
      </c>
      <c r="H28" s="35">
        <v>0.21273197257577761</v>
      </c>
      <c r="I28" s="35">
        <v>0.51218444767152715</v>
      </c>
      <c r="J28" s="35">
        <v>0.54387863880557896</v>
      </c>
      <c r="K28" s="35">
        <v>0.18103778144172586</v>
      </c>
      <c r="L28" s="41">
        <v>4289</v>
      </c>
      <c r="M28" s="35">
        <v>0.57346938775510203</v>
      </c>
      <c r="N28" s="35">
        <v>0.69230769230769229</v>
      </c>
      <c r="O28" s="35">
        <v>0.8</v>
      </c>
      <c r="P28" s="35">
        <v>0.45134210809570324</v>
      </c>
    </row>
    <row r="29" spans="1:16" s="38" customFormat="1" x14ac:dyDescent="0.25">
      <c r="A29" s="39" t="s">
        <v>51</v>
      </c>
      <c r="B29" s="39" t="s">
        <v>20</v>
      </c>
      <c r="C29" s="40">
        <v>2017</v>
      </c>
      <c r="D29" s="41">
        <v>851706</v>
      </c>
      <c r="E29" s="35">
        <v>0.73050207465956563</v>
      </c>
      <c r="F29" s="35">
        <v>0.57850009275501169</v>
      </c>
      <c r="G29" s="35">
        <v>0.15200198190455391</v>
      </c>
      <c r="H29" s="35">
        <v>0.21932098634974981</v>
      </c>
      <c r="I29" s="35">
        <v>0.51118108830981579</v>
      </c>
      <c r="J29" s="35">
        <v>0.54879970318396254</v>
      </c>
      <c r="K29" s="35">
        <v>0.18170237147560309</v>
      </c>
      <c r="L29" s="41">
        <v>4339</v>
      </c>
      <c r="M29" s="35">
        <v>0.58510638297872342</v>
      </c>
      <c r="N29" s="35">
        <v>0.70344827586206893</v>
      </c>
      <c r="O29" s="35">
        <v>0.80510440835266817</v>
      </c>
      <c r="P29" s="35">
        <v>0.45712602388166462</v>
      </c>
    </row>
    <row r="30" spans="1:16" s="38" customFormat="1" x14ac:dyDescent="0.25">
      <c r="A30" s="39" t="s">
        <v>51</v>
      </c>
      <c r="B30" s="39" t="s">
        <v>21</v>
      </c>
      <c r="C30" s="40">
        <v>2017</v>
      </c>
      <c r="D30" s="41">
        <v>851706</v>
      </c>
      <c r="E30" s="35">
        <v>0.76326925018727121</v>
      </c>
      <c r="F30" s="35">
        <v>0.60654145914200441</v>
      </c>
      <c r="G30" s="35">
        <v>0.1567277910452668</v>
      </c>
      <c r="H30" s="35">
        <v>0.23915177302966048</v>
      </c>
      <c r="I30" s="35">
        <v>0.5241174771576107</v>
      </c>
      <c r="J30" s="35">
        <v>0.57416643771442255</v>
      </c>
      <c r="K30" s="35">
        <v>0.1891028124728486</v>
      </c>
      <c r="L30" s="41">
        <v>4339</v>
      </c>
      <c r="M30" s="35">
        <v>0.62135922330097082</v>
      </c>
      <c r="N30" s="35">
        <v>0.73684210526315785</v>
      </c>
      <c r="O30" s="35">
        <v>0.83333333333333337</v>
      </c>
      <c r="P30" s="35">
        <v>0.45712602388166462</v>
      </c>
    </row>
    <row r="31" spans="1:16" s="38" customFormat="1" x14ac:dyDescent="0.25">
      <c r="A31" s="39" t="s">
        <v>51</v>
      </c>
      <c r="B31" s="39" t="s">
        <v>21</v>
      </c>
      <c r="C31" s="40">
        <v>2016</v>
      </c>
      <c r="D31" s="41">
        <v>854352</v>
      </c>
      <c r="E31" s="35">
        <v>0.77150518755735342</v>
      </c>
      <c r="F31" s="35">
        <v>0.6142175590388973</v>
      </c>
      <c r="G31" s="35">
        <v>0.1572876285184561</v>
      </c>
      <c r="H31" s="35">
        <v>0.24478552165852013</v>
      </c>
      <c r="I31" s="35">
        <v>0.52671966589883323</v>
      </c>
      <c r="J31" s="35">
        <v>0.58107314081315431</v>
      </c>
      <c r="K31" s="35">
        <v>0.19043204674419911</v>
      </c>
      <c r="L31" s="41">
        <v>4309</v>
      </c>
      <c r="M31" s="35">
        <v>0.63773584905660374</v>
      </c>
      <c r="N31" s="35">
        <v>0.74503311258278149</v>
      </c>
      <c r="O31" s="35">
        <v>0.83720930232558144</v>
      </c>
      <c r="P31" s="35">
        <v>0.45857361746697733</v>
      </c>
    </row>
    <row r="32" spans="1:16" s="38" customFormat="1" x14ac:dyDescent="0.25">
      <c r="A32" s="39" t="s">
        <v>51</v>
      </c>
      <c r="B32" s="39" t="s">
        <v>22</v>
      </c>
      <c r="C32" s="40">
        <v>2017</v>
      </c>
      <c r="D32" s="41">
        <v>622173</v>
      </c>
      <c r="E32" s="35">
        <v>0.87287619359888646</v>
      </c>
      <c r="F32" s="35">
        <v>0.85658762116611731</v>
      </c>
      <c r="G32" s="35">
        <v>0.93486841597083292</v>
      </c>
      <c r="H32" s="35">
        <v>0.73972815409241044</v>
      </c>
      <c r="I32" s="35">
        <v>0.93000303186211464</v>
      </c>
      <c r="J32" s="35">
        <v>0.853370445170897</v>
      </c>
      <c r="K32" s="35">
        <v>0.93178983826256645</v>
      </c>
      <c r="L32" s="41">
        <v>4339</v>
      </c>
      <c r="M32" s="35">
        <v>0.76923076923076927</v>
      </c>
      <c r="N32" s="35">
        <v>0.8502024291497976</v>
      </c>
      <c r="O32" s="35">
        <v>0.91111111111111109</v>
      </c>
      <c r="P32" s="35">
        <v>0.45712602388166462</v>
      </c>
    </row>
    <row r="33" spans="1:16" s="38" customFormat="1" x14ac:dyDescent="0.25">
      <c r="A33" s="39" t="s">
        <v>51</v>
      </c>
      <c r="B33" s="39" t="s">
        <v>41</v>
      </c>
      <c r="C33" s="40">
        <v>2013</v>
      </c>
      <c r="D33" s="41">
        <v>854392</v>
      </c>
      <c r="E33" s="35">
        <v>0.50328888847273856</v>
      </c>
      <c r="F33" s="35">
        <v>0.37364699107669547</v>
      </c>
      <c r="G33" s="35">
        <v>0.12964189739604304</v>
      </c>
      <c r="H33" s="35">
        <v>9.612917723948726E-2</v>
      </c>
      <c r="I33" s="35">
        <v>0.40715971123325123</v>
      </c>
      <c r="J33" s="35">
        <v>0.36101110497289302</v>
      </c>
      <c r="K33" s="35">
        <v>0.14227778349984552</v>
      </c>
      <c r="L33" s="41">
        <v>4270</v>
      </c>
      <c r="M33" s="35">
        <v>0.33707865168539325</v>
      </c>
      <c r="N33" s="35">
        <v>0.45833333333333331</v>
      </c>
      <c r="O33" s="35">
        <v>0.57971014492753625</v>
      </c>
      <c r="P33" s="35">
        <v>0.44894198480554431</v>
      </c>
    </row>
    <row r="34" spans="1:16" s="38" customFormat="1" x14ac:dyDescent="0.25">
      <c r="A34" s="39" t="s">
        <v>52</v>
      </c>
      <c r="B34" s="39" t="s">
        <v>19</v>
      </c>
      <c r="C34" s="40">
        <v>2019</v>
      </c>
      <c r="D34" s="41">
        <v>490067</v>
      </c>
      <c r="E34" s="35">
        <v>0.61004515709076512</v>
      </c>
      <c r="F34" s="35">
        <v>0.51858215305254185</v>
      </c>
      <c r="G34" s="35">
        <v>9.1463004038223342E-2</v>
      </c>
      <c r="H34" s="35">
        <v>0.2253304140046157</v>
      </c>
      <c r="I34" s="35">
        <v>0.38471474308614945</v>
      </c>
      <c r="J34" s="35">
        <v>0.51154229931825645</v>
      </c>
      <c r="K34" s="35">
        <v>9.8502857772508653E-2</v>
      </c>
      <c r="L34" s="41">
        <v>1757</v>
      </c>
      <c r="M34" s="35">
        <v>0.46236559139784944</v>
      </c>
      <c r="N34" s="35">
        <v>0.61111111111111116</v>
      </c>
      <c r="O34" s="35">
        <v>0.7345454545454545</v>
      </c>
      <c r="P34" s="35">
        <v>0.59895821911562885</v>
      </c>
    </row>
    <row r="35" spans="1:16" s="38" customFormat="1" x14ac:dyDescent="0.25">
      <c r="A35" s="39" t="s">
        <v>52</v>
      </c>
      <c r="B35" s="39" t="s">
        <v>19</v>
      </c>
      <c r="C35" s="40">
        <v>2018</v>
      </c>
      <c r="D35" s="41">
        <v>518676</v>
      </c>
      <c r="E35" s="35">
        <v>0.62761145686324415</v>
      </c>
      <c r="F35" s="35">
        <v>0.52948275995033511</v>
      </c>
      <c r="G35" s="35">
        <v>9.8128696912909028E-2</v>
      </c>
      <c r="H35" s="35">
        <v>0.2263204775235407</v>
      </c>
      <c r="I35" s="35">
        <v>0.40129097933970342</v>
      </c>
      <c r="J35" s="35">
        <v>0.52340189251093172</v>
      </c>
      <c r="K35" s="35">
        <v>0.10420956435231242</v>
      </c>
      <c r="L35" s="41">
        <v>1881</v>
      </c>
      <c r="M35" s="35">
        <v>0.46308724832214765</v>
      </c>
      <c r="N35" s="35">
        <v>0.61111111111111116</v>
      </c>
      <c r="O35" s="35">
        <v>0.74368686868686873</v>
      </c>
      <c r="P35" s="35">
        <v>0.64362847983024651</v>
      </c>
    </row>
    <row r="36" spans="1:16" s="38" customFormat="1" x14ac:dyDescent="0.25">
      <c r="A36" s="39" t="s">
        <v>52</v>
      </c>
      <c r="B36" s="39" t="s">
        <v>20</v>
      </c>
      <c r="C36" s="40">
        <v>2018</v>
      </c>
      <c r="D36" s="41">
        <v>518676</v>
      </c>
      <c r="E36" s="35">
        <v>0.66552337104473702</v>
      </c>
      <c r="F36" s="35">
        <v>0.56285041143218506</v>
      </c>
      <c r="G36" s="35">
        <v>0.10267295961255196</v>
      </c>
      <c r="H36" s="35">
        <v>0.24901479921955133</v>
      </c>
      <c r="I36" s="35">
        <v>0.41650857182518569</v>
      </c>
      <c r="J36" s="35">
        <v>0.55633574717164469</v>
      </c>
      <c r="K36" s="35">
        <v>0.10918762387309226</v>
      </c>
      <c r="L36" s="41">
        <v>1881</v>
      </c>
      <c r="M36" s="35">
        <v>0.50887573964497046</v>
      </c>
      <c r="N36" s="35">
        <v>0.65500000000000003</v>
      </c>
      <c r="O36" s="35">
        <v>0.77894736842105261</v>
      </c>
      <c r="P36" s="35">
        <v>0.64362847983024651</v>
      </c>
    </row>
    <row r="37" spans="1:16" s="38" customFormat="1" x14ac:dyDescent="0.25">
      <c r="A37" s="39" t="s">
        <v>52</v>
      </c>
      <c r="B37" s="39" t="s">
        <v>20</v>
      </c>
      <c r="C37" s="40">
        <v>2017</v>
      </c>
      <c r="D37" s="41">
        <v>504463</v>
      </c>
      <c r="E37" s="35">
        <v>0.67862063223665559</v>
      </c>
      <c r="F37" s="35">
        <v>0.57644267270344907</v>
      </c>
      <c r="G37" s="35">
        <v>0.1021779595332066</v>
      </c>
      <c r="H37" s="35">
        <v>0.25968207777379115</v>
      </c>
      <c r="I37" s="35">
        <v>0.41893855446286449</v>
      </c>
      <c r="J37" s="35">
        <v>0.57070587932117911</v>
      </c>
      <c r="K37" s="35">
        <v>0.10791475291547646</v>
      </c>
      <c r="L37" s="41">
        <v>1864</v>
      </c>
      <c r="M37" s="35">
        <v>0.53335002866764647</v>
      </c>
      <c r="N37" s="35">
        <v>0.67048738833420907</v>
      </c>
      <c r="O37" s="35">
        <v>0.78281378178835115</v>
      </c>
      <c r="P37" s="35">
        <v>0.64975515463917521</v>
      </c>
    </row>
    <row r="38" spans="1:16" s="38" customFormat="1" x14ac:dyDescent="0.25">
      <c r="A38" s="39" t="s">
        <v>52</v>
      </c>
      <c r="B38" s="39" t="s">
        <v>21</v>
      </c>
      <c r="C38" s="40">
        <v>2017</v>
      </c>
      <c r="D38" s="41">
        <v>504463</v>
      </c>
      <c r="E38" s="35">
        <v>0.71505541536247452</v>
      </c>
      <c r="F38" s="35">
        <v>0.60833599292713236</v>
      </c>
      <c r="G38" s="35">
        <v>0.10671942243534213</v>
      </c>
      <c r="H38" s="35">
        <v>0.28439350358698262</v>
      </c>
      <c r="I38" s="35">
        <v>0.43066191177549196</v>
      </c>
      <c r="J38" s="35">
        <v>0.60015898093616382</v>
      </c>
      <c r="K38" s="35">
        <v>0.11489643442631076</v>
      </c>
      <c r="L38" s="41">
        <v>1864</v>
      </c>
      <c r="M38" s="35">
        <v>0.58223600765629691</v>
      </c>
      <c r="N38" s="35">
        <v>0.70909133356559717</v>
      </c>
      <c r="O38" s="35">
        <v>0.81601561648018495</v>
      </c>
      <c r="P38" s="35">
        <v>0.64975515463917521</v>
      </c>
    </row>
    <row r="39" spans="1:16" s="38" customFormat="1" x14ac:dyDescent="0.25">
      <c r="A39" s="39" t="s">
        <v>52</v>
      </c>
      <c r="B39" s="39" t="s">
        <v>21</v>
      </c>
      <c r="C39" s="40">
        <v>2016</v>
      </c>
      <c r="D39" s="41">
        <v>501809</v>
      </c>
      <c r="E39" s="35">
        <v>0.71680460095374932</v>
      </c>
      <c r="F39" s="35">
        <v>0.61178456344943988</v>
      </c>
      <c r="G39" s="35">
        <v>0.10502003750430941</v>
      </c>
      <c r="H39" s="35">
        <v>0.28819730216078226</v>
      </c>
      <c r="I39" s="35">
        <v>0.42860729879296705</v>
      </c>
      <c r="J39" s="35">
        <v>0.60078635496772681</v>
      </c>
      <c r="K39" s="35">
        <v>0.11601824598602258</v>
      </c>
      <c r="L39" s="41">
        <v>1829</v>
      </c>
      <c r="M39" s="35">
        <v>0.58333333333333337</v>
      </c>
      <c r="N39" s="35">
        <v>0.70886075949367089</v>
      </c>
      <c r="O39" s="35">
        <v>0.81333333333333335</v>
      </c>
      <c r="P39" s="35">
        <v>0.64617271370002605</v>
      </c>
    </row>
    <row r="40" spans="1:16" s="38" customFormat="1" x14ac:dyDescent="0.25">
      <c r="A40" s="39" t="s">
        <v>52</v>
      </c>
      <c r="B40" s="39" t="s">
        <v>22</v>
      </c>
      <c r="C40" s="40">
        <v>2017</v>
      </c>
      <c r="D40" s="41">
        <v>342339</v>
      </c>
      <c r="E40" s="35">
        <v>0.82529597854758008</v>
      </c>
      <c r="F40" s="35">
        <v>0.81351059512919799</v>
      </c>
      <c r="G40" s="35">
        <v>0.8917838781647105</v>
      </c>
      <c r="H40" s="35">
        <v>0.7103587786259542</v>
      </c>
      <c r="I40" s="35">
        <v>0.89654062903676079</v>
      </c>
      <c r="J40" s="35">
        <v>0.81246266064605766</v>
      </c>
      <c r="K40" s="35">
        <v>0.89316482668675035</v>
      </c>
      <c r="L40" s="41">
        <v>1864</v>
      </c>
      <c r="M40" s="35">
        <v>0.70270270270270274</v>
      </c>
      <c r="N40" s="35">
        <v>0.7992424242424242</v>
      </c>
      <c r="O40" s="35">
        <v>0.87096774193548387</v>
      </c>
      <c r="P40" s="35">
        <v>0.64975515463917521</v>
      </c>
    </row>
    <row r="41" spans="1:16" s="38" customFormat="1" x14ac:dyDescent="0.25">
      <c r="A41" s="39" t="s">
        <v>52</v>
      </c>
      <c r="B41" s="39" t="s">
        <v>41</v>
      </c>
      <c r="C41" s="40">
        <v>2013</v>
      </c>
      <c r="D41" s="41">
        <v>482319</v>
      </c>
      <c r="E41" s="35">
        <v>0.37294819403755608</v>
      </c>
      <c r="F41" s="35">
        <v>0.29433632098258622</v>
      </c>
      <c r="G41" s="35">
        <v>7.8611873054969847E-2</v>
      </c>
      <c r="H41" s="35">
        <v>8.0571157263139126E-2</v>
      </c>
      <c r="I41" s="35">
        <v>0.29237703677441695</v>
      </c>
      <c r="J41" s="35">
        <v>0.29396727062379879</v>
      </c>
      <c r="K41" s="35">
        <v>7.8980923413757287E-2</v>
      </c>
      <c r="L41" s="41">
        <v>1747</v>
      </c>
      <c r="M41" s="35">
        <v>0.18685121107266436</v>
      </c>
      <c r="N41" s="35">
        <v>0.31693989071038253</v>
      </c>
      <c r="O41" s="35">
        <v>0.45083487940630795</v>
      </c>
      <c r="P41" s="35">
        <v>0.63756394774530079</v>
      </c>
    </row>
    <row r="42" spans="1:16" s="38" customFormat="1" x14ac:dyDescent="0.25">
      <c r="A42" s="39" t="s">
        <v>53</v>
      </c>
      <c r="B42" s="39" t="s">
        <v>19</v>
      </c>
      <c r="C42" s="40">
        <v>2019</v>
      </c>
      <c r="D42" s="41">
        <v>645456</v>
      </c>
      <c r="E42" s="35">
        <v>0.65545598770481639</v>
      </c>
      <c r="F42" s="35">
        <v>0.52711416424977076</v>
      </c>
      <c r="G42" s="35">
        <v>0.12834182345504574</v>
      </c>
      <c r="H42" s="35">
        <v>0.20263968419226097</v>
      </c>
      <c r="I42" s="35">
        <v>0.45281630351255547</v>
      </c>
      <c r="J42" s="35">
        <v>0.50864505094073031</v>
      </c>
      <c r="K42" s="35">
        <v>0.14681093676408616</v>
      </c>
      <c r="L42" s="41">
        <v>1772</v>
      </c>
      <c r="M42" s="35">
        <v>0.55076338835929628</v>
      </c>
      <c r="N42" s="35">
        <v>0.67880420370964811</v>
      </c>
      <c r="O42" s="35">
        <v>0.7891323491323492</v>
      </c>
      <c r="P42" s="35">
        <v>0.49686972702758109</v>
      </c>
    </row>
    <row r="43" spans="1:16" s="38" customFormat="1" x14ac:dyDescent="0.25">
      <c r="A43" s="39" t="s">
        <v>53</v>
      </c>
      <c r="B43" s="39" t="s">
        <v>19</v>
      </c>
      <c r="C43" s="40">
        <v>2018</v>
      </c>
      <c r="D43" s="41">
        <v>701927</v>
      </c>
      <c r="E43" s="35">
        <v>0.67935839481883442</v>
      </c>
      <c r="F43" s="35">
        <v>0.54391553537618587</v>
      </c>
      <c r="G43" s="35">
        <v>0.13544285944264858</v>
      </c>
      <c r="H43" s="35">
        <v>0.20808004251154322</v>
      </c>
      <c r="I43" s="35">
        <v>0.4712783523072912</v>
      </c>
      <c r="J43" s="35">
        <v>0.52645930417265618</v>
      </c>
      <c r="K43" s="35">
        <v>0.15289909064617829</v>
      </c>
      <c r="L43" s="41">
        <v>1959</v>
      </c>
      <c r="M43" s="35">
        <v>0.56666666666666665</v>
      </c>
      <c r="N43" s="35">
        <v>0.68691588785046731</v>
      </c>
      <c r="O43" s="35">
        <v>0.79430379746835444</v>
      </c>
      <c r="P43" s="35">
        <v>0.55109876490190712</v>
      </c>
    </row>
    <row r="44" spans="1:16" s="38" customFormat="1" x14ac:dyDescent="0.25">
      <c r="A44" s="39" t="s">
        <v>53</v>
      </c>
      <c r="B44" s="39" t="s">
        <v>20</v>
      </c>
      <c r="C44" s="40">
        <v>2018</v>
      </c>
      <c r="D44" s="41">
        <v>701927</v>
      </c>
      <c r="E44" s="35">
        <v>0.7171386768139707</v>
      </c>
      <c r="F44" s="35">
        <v>0.57710417180134121</v>
      </c>
      <c r="G44" s="35">
        <v>0.14003450501262951</v>
      </c>
      <c r="H44" s="35">
        <v>0.22799806817518062</v>
      </c>
      <c r="I44" s="35">
        <v>0.48914060863879005</v>
      </c>
      <c r="J44" s="35">
        <v>0.55888575307688693</v>
      </c>
      <c r="K44" s="35">
        <v>0.15825292373708377</v>
      </c>
      <c r="L44" s="41">
        <v>1959</v>
      </c>
      <c r="M44" s="35">
        <v>0.61764705882352944</v>
      </c>
      <c r="N44" s="35">
        <v>0.7258883248730964</v>
      </c>
      <c r="O44" s="35">
        <v>0.82208588957055218</v>
      </c>
      <c r="P44" s="35">
        <v>0.55109876490190712</v>
      </c>
    </row>
    <row r="45" spans="1:16" s="38" customFormat="1" x14ac:dyDescent="0.25">
      <c r="A45" s="39" t="s">
        <v>53</v>
      </c>
      <c r="B45" s="39" t="s">
        <v>20</v>
      </c>
      <c r="C45" s="40">
        <v>2017</v>
      </c>
      <c r="D45" s="41">
        <v>684401</v>
      </c>
      <c r="E45" s="35">
        <v>0.72851880695674032</v>
      </c>
      <c r="F45" s="35">
        <v>0.58466454607751883</v>
      </c>
      <c r="G45" s="35">
        <v>0.1438542608792214</v>
      </c>
      <c r="H45" s="35">
        <v>0.23291462169108462</v>
      </c>
      <c r="I45" s="35">
        <v>0.49560418526565564</v>
      </c>
      <c r="J45" s="35">
        <v>0.56568882862532344</v>
      </c>
      <c r="K45" s="35">
        <v>0.16282997833141682</v>
      </c>
      <c r="L45" s="41">
        <v>1993</v>
      </c>
      <c r="M45" s="35">
        <v>0.62616822429906538</v>
      </c>
      <c r="N45" s="35">
        <v>0.73839662447257381</v>
      </c>
      <c r="O45" s="35">
        <v>0.82848837209302328</v>
      </c>
      <c r="P45" s="35">
        <v>0.55986192975745541</v>
      </c>
    </row>
    <row r="46" spans="1:16" s="38" customFormat="1" x14ac:dyDescent="0.25">
      <c r="A46" s="39" t="s">
        <v>53</v>
      </c>
      <c r="B46" s="39" t="s">
        <v>21</v>
      </c>
      <c r="C46" s="40">
        <v>2017</v>
      </c>
      <c r="D46" s="41">
        <v>684401</v>
      </c>
      <c r="E46" s="35">
        <v>0.76403891870409302</v>
      </c>
      <c r="F46" s="35">
        <v>0.61565953293463915</v>
      </c>
      <c r="G46" s="35">
        <v>0.14837938576945386</v>
      </c>
      <c r="H46" s="35">
        <v>0.25566298120546288</v>
      </c>
      <c r="I46" s="35">
        <v>0.50837593749863019</v>
      </c>
      <c r="J46" s="35">
        <v>0.59447750660796816</v>
      </c>
      <c r="K46" s="35">
        <v>0.16956141209612494</v>
      </c>
      <c r="L46" s="41">
        <v>1993</v>
      </c>
      <c r="M46" s="35">
        <v>0.66784452296819785</v>
      </c>
      <c r="N46" s="35">
        <v>0.77313974591651546</v>
      </c>
      <c r="O46" s="35">
        <v>0.85615251299826689</v>
      </c>
      <c r="P46" s="35">
        <v>0.55986192975745541</v>
      </c>
    </row>
    <row r="47" spans="1:16" s="38" customFormat="1" x14ac:dyDescent="0.25">
      <c r="A47" s="39" t="s">
        <v>53</v>
      </c>
      <c r="B47" s="39" t="s">
        <v>21</v>
      </c>
      <c r="C47" s="40">
        <v>2016</v>
      </c>
      <c r="D47" s="41">
        <v>693206</v>
      </c>
      <c r="E47" s="35">
        <v>0.76745873521002417</v>
      </c>
      <c r="F47" s="35">
        <v>0.62071159222511052</v>
      </c>
      <c r="G47" s="35">
        <v>0.14674714298491356</v>
      </c>
      <c r="H47" s="35">
        <v>0.26312236189530963</v>
      </c>
      <c r="I47" s="35">
        <v>0.50433637331471448</v>
      </c>
      <c r="J47" s="35">
        <v>0.59793337045553563</v>
      </c>
      <c r="K47" s="35">
        <v>0.16952536475448857</v>
      </c>
      <c r="L47" s="41">
        <v>1990</v>
      </c>
      <c r="M47" s="35">
        <v>0.67346938775510201</v>
      </c>
      <c r="N47" s="35">
        <v>0.77620712620712617</v>
      </c>
      <c r="O47" s="35">
        <v>0.85909980430528377</v>
      </c>
      <c r="P47" s="35">
        <v>0.56018609482113646</v>
      </c>
    </row>
    <row r="48" spans="1:16" s="38" customFormat="1" x14ac:dyDescent="0.25">
      <c r="A48" s="39" t="s">
        <v>53</v>
      </c>
      <c r="B48" s="39" t="s">
        <v>22</v>
      </c>
      <c r="C48" s="40">
        <v>2017</v>
      </c>
      <c r="D48" s="41">
        <v>498599</v>
      </c>
      <c r="E48" s="35">
        <v>0.87095842550827418</v>
      </c>
      <c r="F48" s="35">
        <v>0.85641454972572439</v>
      </c>
      <c r="G48" s="35">
        <v>0.93006886464744953</v>
      </c>
      <c r="H48" s="35">
        <v>0.75324797530848708</v>
      </c>
      <c r="I48" s="35">
        <v>0.92627774239958494</v>
      </c>
      <c r="J48" s="35">
        <v>0.85327179084508131</v>
      </c>
      <c r="K48" s="35">
        <v>0.93240369343419383</v>
      </c>
      <c r="L48" s="41">
        <v>1993</v>
      </c>
      <c r="M48" s="35">
        <v>0.80219780219780223</v>
      </c>
      <c r="N48" s="35">
        <v>0.86821705426356588</v>
      </c>
      <c r="O48" s="35">
        <v>0.91803278688524592</v>
      </c>
      <c r="P48" s="35">
        <v>0.55986192975745541</v>
      </c>
    </row>
    <row r="49" spans="1:16" s="38" customFormat="1" x14ac:dyDescent="0.25">
      <c r="A49" s="39" t="s">
        <v>53</v>
      </c>
      <c r="B49" s="39" t="s">
        <v>41</v>
      </c>
      <c r="C49" s="40">
        <v>2013</v>
      </c>
      <c r="D49" s="41">
        <v>655260</v>
      </c>
      <c r="E49" s="35">
        <v>0.4739935292860849</v>
      </c>
      <c r="F49" s="35">
        <v>0.35124378109452736</v>
      </c>
      <c r="G49" s="35">
        <v>0.12274974819155755</v>
      </c>
      <c r="H49" s="35">
        <v>8.8410707200195338E-2</v>
      </c>
      <c r="I49" s="35">
        <v>0.38558282208588956</v>
      </c>
      <c r="J49" s="35">
        <v>0.34448157983090683</v>
      </c>
      <c r="K49" s="35">
        <v>0.1295119494551781</v>
      </c>
      <c r="L49" s="41">
        <v>1904</v>
      </c>
      <c r="M49" s="35">
        <v>0.31947715417473632</v>
      </c>
      <c r="N49" s="35">
        <v>0.45573415823733698</v>
      </c>
      <c r="O49" s="35">
        <v>0.60179680985555595</v>
      </c>
      <c r="P49" s="35">
        <v>0.54486670882622623</v>
      </c>
    </row>
    <row r="50" spans="1:16" s="38" customFormat="1" x14ac:dyDescent="0.25">
      <c r="A50" s="39" t="s">
        <v>54</v>
      </c>
      <c r="B50" s="39" t="s">
        <v>19</v>
      </c>
      <c r="C50" s="40">
        <v>2019</v>
      </c>
      <c r="D50" s="41">
        <v>279307</v>
      </c>
      <c r="E50" s="35">
        <v>0.60470378472433561</v>
      </c>
      <c r="F50" s="35">
        <v>0.50702273842044776</v>
      </c>
      <c r="G50" s="35">
        <v>9.7681046303887839E-2</v>
      </c>
      <c r="H50" s="35">
        <v>0.23662493242203023</v>
      </c>
      <c r="I50" s="35">
        <v>0.36807885230230536</v>
      </c>
      <c r="J50" s="35">
        <v>0.49157378798239931</v>
      </c>
      <c r="K50" s="35">
        <v>0.11312999674193629</v>
      </c>
      <c r="L50" s="41">
        <v>2582</v>
      </c>
      <c r="M50" s="35">
        <v>0.49655172413793103</v>
      </c>
      <c r="N50" s="35">
        <v>0.61342195540308753</v>
      </c>
      <c r="O50" s="35">
        <v>0.70711297071129708</v>
      </c>
      <c r="P50" s="35">
        <v>0.28041888459393227</v>
      </c>
    </row>
    <row r="51" spans="1:16" s="38" customFormat="1" x14ac:dyDescent="0.25">
      <c r="A51" s="39" t="s">
        <v>54</v>
      </c>
      <c r="B51" s="39" t="s">
        <v>19</v>
      </c>
      <c r="C51" s="40">
        <v>2018</v>
      </c>
      <c r="D51" s="41">
        <v>313823</v>
      </c>
      <c r="E51" s="35">
        <v>0.61864809144007926</v>
      </c>
      <c r="F51" s="35">
        <v>0.51624960566943789</v>
      </c>
      <c r="G51" s="35">
        <v>0.10239848577064141</v>
      </c>
      <c r="H51" s="35">
        <v>0.23244631527963214</v>
      </c>
      <c r="I51" s="35">
        <v>0.38620177616044715</v>
      </c>
      <c r="J51" s="35">
        <v>0.50232774525767709</v>
      </c>
      <c r="K51" s="35">
        <v>0.11632034618240218</v>
      </c>
      <c r="L51" s="41">
        <v>2802</v>
      </c>
      <c r="M51" s="35">
        <v>0.50510204081632648</v>
      </c>
      <c r="N51" s="35">
        <v>0.61904761904761907</v>
      </c>
      <c r="O51" s="35">
        <v>0.71812080536912748</v>
      </c>
      <c r="P51" s="35">
        <v>0.31710908716001446</v>
      </c>
    </row>
    <row r="52" spans="1:16" s="38" customFormat="1" x14ac:dyDescent="0.25">
      <c r="A52" s="39" t="s">
        <v>54</v>
      </c>
      <c r="B52" s="39" t="s">
        <v>20</v>
      </c>
      <c r="C52" s="40">
        <v>2018</v>
      </c>
      <c r="D52" s="41">
        <v>313823</v>
      </c>
      <c r="E52" s="35">
        <v>0.64913342871618718</v>
      </c>
      <c r="F52" s="35">
        <v>0.5422674564961778</v>
      </c>
      <c r="G52" s="35">
        <v>0.10686597222000936</v>
      </c>
      <c r="H52" s="35">
        <v>0.24881222854921406</v>
      </c>
      <c r="I52" s="35">
        <v>0.40032120016697309</v>
      </c>
      <c r="J52" s="35">
        <v>0.52732272650506817</v>
      </c>
      <c r="K52" s="35">
        <v>0.121810702211119</v>
      </c>
      <c r="L52" s="41">
        <v>2802</v>
      </c>
      <c r="M52" s="35">
        <v>0.53658536585365857</v>
      </c>
      <c r="N52" s="35">
        <v>0.64556191839656407</v>
      </c>
      <c r="O52" s="35">
        <v>0.74</v>
      </c>
      <c r="P52" s="35">
        <v>0.31710908716001446</v>
      </c>
    </row>
    <row r="53" spans="1:16" s="38" customFormat="1" x14ac:dyDescent="0.25">
      <c r="A53" s="39" t="s">
        <v>54</v>
      </c>
      <c r="B53" s="39" t="s">
        <v>20</v>
      </c>
      <c r="C53" s="40">
        <v>2017</v>
      </c>
      <c r="D53" s="41">
        <v>306195</v>
      </c>
      <c r="E53" s="35">
        <v>0.6594065873054753</v>
      </c>
      <c r="F53" s="35">
        <v>0.54973464622217871</v>
      </c>
      <c r="G53" s="35">
        <v>0.10967194108329659</v>
      </c>
      <c r="H53" s="35">
        <v>0.25917797481996768</v>
      </c>
      <c r="I53" s="35">
        <v>0.40022861248550762</v>
      </c>
      <c r="J53" s="35">
        <v>0.53651431277453909</v>
      </c>
      <c r="K53" s="35">
        <v>0.12289227453093617</v>
      </c>
      <c r="L53" s="41">
        <v>2807</v>
      </c>
      <c r="M53" s="35">
        <v>0.54966887417218546</v>
      </c>
      <c r="N53" s="35">
        <v>0.65671641791044777</v>
      </c>
      <c r="O53" s="35">
        <v>0.75</v>
      </c>
      <c r="P53" s="35">
        <v>0.31733650660615309</v>
      </c>
    </row>
    <row r="54" spans="1:16" s="38" customFormat="1" x14ac:dyDescent="0.25">
      <c r="A54" s="39" t="s">
        <v>54</v>
      </c>
      <c r="B54" s="39" t="s">
        <v>21</v>
      </c>
      <c r="C54" s="40">
        <v>2017</v>
      </c>
      <c r="D54" s="41">
        <v>306195</v>
      </c>
      <c r="E54" s="35">
        <v>0.69211450219631276</v>
      </c>
      <c r="F54" s="35">
        <v>0.5779225656852659</v>
      </c>
      <c r="G54" s="35">
        <v>0.11419193651104688</v>
      </c>
      <c r="H54" s="35">
        <v>0.27988046832900604</v>
      </c>
      <c r="I54" s="35">
        <v>0.41223403386730678</v>
      </c>
      <c r="J54" s="35">
        <v>0.56174659938927807</v>
      </c>
      <c r="K54" s="35">
        <v>0.13036790280703472</v>
      </c>
      <c r="L54" s="41">
        <v>2807</v>
      </c>
      <c r="M54" s="35">
        <v>0.58208955223880599</v>
      </c>
      <c r="N54" s="35">
        <v>0.68902439024390238</v>
      </c>
      <c r="O54" s="35">
        <v>0.77926421404682278</v>
      </c>
      <c r="P54" s="35">
        <v>0.31733650660615309</v>
      </c>
    </row>
    <row r="55" spans="1:16" s="38" customFormat="1" x14ac:dyDescent="0.25">
      <c r="A55" s="39" t="s">
        <v>54</v>
      </c>
      <c r="B55" s="39" t="s">
        <v>21</v>
      </c>
      <c r="C55" s="40">
        <v>2016</v>
      </c>
      <c r="D55" s="41">
        <v>300889</v>
      </c>
      <c r="E55" s="35">
        <v>0.70024826431009446</v>
      </c>
      <c r="F55" s="35">
        <v>0.58568774531471735</v>
      </c>
      <c r="G55" s="35">
        <v>0.11456051899537703</v>
      </c>
      <c r="H55" s="35">
        <v>0.28391533090275817</v>
      </c>
      <c r="I55" s="35">
        <v>0.41633293340733624</v>
      </c>
      <c r="J55" s="35">
        <v>0.56814306937109693</v>
      </c>
      <c r="K55" s="35">
        <v>0.13210519493899744</v>
      </c>
      <c r="L55" s="41">
        <v>2817</v>
      </c>
      <c r="M55" s="35">
        <v>0.59756097560975607</v>
      </c>
      <c r="N55" s="35">
        <v>0.69905956112852663</v>
      </c>
      <c r="O55" s="35">
        <v>0.7857142857142857</v>
      </c>
      <c r="P55" s="35">
        <v>0.31397449543046463</v>
      </c>
    </row>
    <row r="56" spans="1:16" s="38" customFormat="1" x14ac:dyDescent="0.25">
      <c r="A56" s="39" t="s">
        <v>54</v>
      </c>
      <c r="B56" s="39" t="s">
        <v>22</v>
      </c>
      <c r="C56" s="40">
        <v>2017</v>
      </c>
      <c r="D56" s="41">
        <v>201907</v>
      </c>
      <c r="E56" s="35">
        <v>0.81977841283363129</v>
      </c>
      <c r="F56" s="35">
        <v>0.80302508228081226</v>
      </c>
      <c r="G56" s="35">
        <v>0.90375509960989842</v>
      </c>
      <c r="H56" s="35">
        <v>0.69362013130205769</v>
      </c>
      <c r="I56" s="35">
        <v>0.90147534027483112</v>
      </c>
      <c r="J56" s="35">
        <v>0.80329685046080423</v>
      </c>
      <c r="K56" s="35">
        <v>0.89173244040500677</v>
      </c>
      <c r="L56" s="41">
        <v>2807</v>
      </c>
      <c r="M56" s="35">
        <v>0.7262793176972282</v>
      </c>
      <c r="N56" s="35">
        <v>0.8089572192513369</v>
      </c>
      <c r="O56" s="35">
        <v>0.875</v>
      </c>
      <c r="P56" s="35">
        <v>0.31733650660615309</v>
      </c>
    </row>
    <row r="57" spans="1:16" s="38" customFormat="1" x14ac:dyDescent="0.25">
      <c r="A57" s="39" t="s">
        <v>54</v>
      </c>
      <c r="B57" s="39" t="s">
        <v>41</v>
      </c>
      <c r="C57" s="40">
        <v>2013</v>
      </c>
      <c r="D57" s="41">
        <v>283912</v>
      </c>
      <c r="E57" s="35">
        <v>0.41250457888359776</v>
      </c>
      <c r="F57" s="35">
        <v>0.32459353602524726</v>
      </c>
      <c r="G57" s="35">
        <v>8.7911042858350469E-2</v>
      </c>
      <c r="H57" s="35">
        <v>0.12090013807095157</v>
      </c>
      <c r="I57" s="35">
        <v>0.29160444081264619</v>
      </c>
      <c r="J57" s="35">
        <v>0.31959903068556456</v>
      </c>
      <c r="K57" s="35">
        <v>9.2905548198033192E-2</v>
      </c>
      <c r="L57" s="41">
        <v>2739</v>
      </c>
      <c r="M57" s="35">
        <v>0.28888888888888886</v>
      </c>
      <c r="N57" s="35">
        <v>0.40530303030303028</v>
      </c>
      <c r="O57" s="35">
        <v>0.52173913043478259</v>
      </c>
      <c r="P57" s="35">
        <v>0.3037566338402119</v>
      </c>
    </row>
    <row r="58" spans="1:16" x14ac:dyDescent="0.25">
      <c r="A58" s="30"/>
      <c r="B58" s="30"/>
      <c r="C58" s="31"/>
      <c r="L58" s="32"/>
      <c r="M58" s="33"/>
      <c r="N58" s="33"/>
      <c r="O58" s="33"/>
    </row>
    <row r="59" spans="1:16" x14ac:dyDescent="0.25">
      <c r="A59" s="30"/>
      <c r="B59" s="30"/>
      <c r="C59" s="31"/>
      <c r="L59" s="32"/>
      <c r="M59" s="33"/>
      <c r="N59" s="33"/>
      <c r="O59" s="33"/>
    </row>
    <row r="60" spans="1:16" x14ac:dyDescent="0.25">
      <c r="A60" s="30"/>
      <c r="B60" s="30"/>
      <c r="C60" s="31"/>
      <c r="L60" s="32"/>
      <c r="M60" s="33"/>
      <c r="N60" s="33"/>
      <c r="O60" s="33"/>
    </row>
    <row r="61" spans="1:16" x14ac:dyDescent="0.25">
      <c r="A61" s="30"/>
      <c r="B61" s="30"/>
      <c r="C61" s="31"/>
      <c r="L61" s="32"/>
      <c r="M61" s="33"/>
      <c r="N61" s="33"/>
      <c r="O61" s="33"/>
    </row>
    <row r="62" spans="1:16" x14ac:dyDescent="0.25">
      <c r="A62" s="30"/>
      <c r="B62" s="30"/>
      <c r="C62" s="31"/>
      <c r="L62" s="32"/>
      <c r="M62" s="33"/>
      <c r="N62" s="33"/>
      <c r="O62" s="33"/>
    </row>
    <row r="63" spans="1:16" x14ac:dyDescent="0.25">
      <c r="A63" s="30"/>
      <c r="B63" s="30"/>
      <c r="C63" s="31"/>
      <c r="L63" s="32"/>
      <c r="M63" s="33"/>
      <c r="N63" s="33"/>
      <c r="O63" s="33"/>
    </row>
    <row r="64" spans="1:16" x14ac:dyDescent="0.25">
      <c r="A64" s="30"/>
      <c r="B64" s="30"/>
      <c r="C64" s="31"/>
      <c r="L64" s="32"/>
      <c r="M64" s="33"/>
      <c r="N64" s="33"/>
      <c r="O64" s="33"/>
    </row>
    <row r="65" spans="1:15" x14ac:dyDescent="0.25">
      <c r="A65" s="30"/>
      <c r="B65" s="30"/>
      <c r="C65" s="31"/>
      <c r="L65" s="32"/>
      <c r="M65" s="33"/>
      <c r="N65" s="33"/>
      <c r="O65" s="33"/>
    </row>
    <row r="66" spans="1:15" x14ac:dyDescent="0.25">
      <c r="A66" s="30"/>
      <c r="B66" s="30"/>
      <c r="C66" s="31"/>
      <c r="L66" s="32"/>
      <c r="M66" s="33"/>
      <c r="N66" s="33"/>
      <c r="O66" s="33"/>
    </row>
    <row r="67" spans="1:15" x14ac:dyDescent="0.25">
      <c r="A67" s="30"/>
      <c r="B67" s="30"/>
      <c r="C67" s="31"/>
      <c r="L67" s="32"/>
      <c r="M67" s="33"/>
      <c r="N67" s="33"/>
      <c r="O67" s="33"/>
    </row>
    <row r="68" spans="1:15" x14ac:dyDescent="0.25">
      <c r="A68" s="30"/>
      <c r="B68" s="30"/>
      <c r="C68" s="31"/>
      <c r="L68" s="32"/>
      <c r="M68" s="33"/>
      <c r="N68" s="33"/>
      <c r="O68" s="33"/>
    </row>
    <row r="69" spans="1:15" x14ac:dyDescent="0.25">
      <c r="A69" s="30"/>
      <c r="B69" s="30"/>
      <c r="C69" s="31"/>
      <c r="L69" s="32"/>
      <c r="M69" s="33"/>
      <c r="N69" s="33"/>
      <c r="O69" s="33"/>
    </row>
    <row r="70" spans="1:15" x14ac:dyDescent="0.25">
      <c r="A70" s="30"/>
      <c r="B70" s="30"/>
      <c r="C70" s="31"/>
      <c r="L70" s="32"/>
      <c r="M70" s="33"/>
      <c r="N70" s="33"/>
      <c r="O70" s="33"/>
    </row>
    <row r="71" spans="1:15" x14ac:dyDescent="0.25">
      <c r="A71" s="30"/>
      <c r="B71" s="30"/>
      <c r="C71" s="31"/>
      <c r="L71" s="32"/>
      <c r="M71" s="33"/>
      <c r="N71" s="33"/>
      <c r="O71" s="33"/>
    </row>
    <row r="72" spans="1:15" x14ac:dyDescent="0.25">
      <c r="A72" s="30"/>
      <c r="B72" s="30"/>
      <c r="C72" s="31"/>
      <c r="L72" s="32"/>
      <c r="M72" s="33"/>
      <c r="N72" s="33"/>
      <c r="O72" s="33"/>
    </row>
    <row r="73" spans="1:15" x14ac:dyDescent="0.25">
      <c r="M73" s="35"/>
      <c r="N73" s="35"/>
      <c r="O73" s="35"/>
    </row>
    <row r="74" spans="1:15" x14ac:dyDescent="0.25">
      <c r="M74" s="35"/>
      <c r="N74" s="35"/>
      <c r="O74" s="35"/>
    </row>
    <row r="75" spans="1:15" x14ac:dyDescent="0.25">
      <c r="M75" s="35"/>
      <c r="N75" s="35"/>
      <c r="O75" s="35"/>
    </row>
    <row r="76" spans="1:15" x14ac:dyDescent="0.25">
      <c r="M76" s="35"/>
      <c r="N76" s="35"/>
      <c r="O76" s="35"/>
    </row>
    <row r="77" spans="1:15" x14ac:dyDescent="0.25">
      <c r="M77" s="35"/>
      <c r="N77" s="35"/>
      <c r="O77" s="35"/>
    </row>
    <row r="78" spans="1:15" x14ac:dyDescent="0.25">
      <c r="M78" s="35"/>
      <c r="N78" s="35"/>
      <c r="O78" s="35"/>
    </row>
    <row r="79" spans="1:15" x14ac:dyDescent="0.25">
      <c r="M79" s="35"/>
      <c r="N79" s="35"/>
      <c r="O79" s="35"/>
    </row>
    <row r="80" spans="1:15" x14ac:dyDescent="0.25">
      <c r="M80" s="35"/>
      <c r="N80" s="35"/>
      <c r="O80" s="35"/>
    </row>
    <row r="81" spans="12:15" x14ac:dyDescent="0.25">
      <c r="M81" s="35"/>
      <c r="N81" s="35"/>
      <c r="O81" s="35"/>
    </row>
    <row r="82" spans="12:15" x14ac:dyDescent="0.25">
      <c r="M82" s="35"/>
      <c r="N82" s="35"/>
      <c r="O82" s="35"/>
    </row>
    <row r="83" spans="12:15" x14ac:dyDescent="0.25">
      <c r="M83" s="35"/>
      <c r="N83" s="35"/>
      <c r="O83" s="35"/>
    </row>
    <row r="84" spans="12:15" x14ac:dyDescent="0.25">
      <c r="M84" s="35"/>
      <c r="N84" s="35"/>
      <c r="O84" s="35"/>
    </row>
    <row r="85" spans="12:15" x14ac:dyDescent="0.25">
      <c r="M85" s="35"/>
      <c r="N85" s="35"/>
      <c r="O85" s="35"/>
    </row>
    <row r="86" spans="12:15" x14ac:dyDescent="0.25">
      <c r="M86" s="35"/>
      <c r="N86" s="35"/>
      <c r="O86" s="35"/>
    </row>
    <row r="87" spans="12:15" x14ac:dyDescent="0.25">
      <c r="L87" s="32"/>
      <c r="M87" s="35"/>
      <c r="N87" s="35"/>
      <c r="O87" s="35"/>
    </row>
    <row r="88" spans="12:15" x14ac:dyDescent="0.25">
      <c r="M88" s="35"/>
      <c r="N88" s="35"/>
      <c r="O88" s="35"/>
    </row>
    <row r="89" spans="12:15" x14ac:dyDescent="0.25">
      <c r="L89" s="32"/>
      <c r="M89" s="35"/>
      <c r="N89" s="35"/>
      <c r="O89" s="35"/>
    </row>
    <row r="90" spans="12:15" x14ac:dyDescent="0.25">
      <c r="L90" s="32"/>
      <c r="M90" s="35"/>
      <c r="N90" s="35"/>
      <c r="O90" s="35"/>
    </row>
    <row r="91" spans="12:15" x14ac:dyDescent="0.25">
      <c r="L91" s="32"/>
      <c r="M91" s="35"/>
      <c r="N91" s="35"/>
      <c r="O91" s="35"/>
    </row>
    <row r="92" spans="12:15" x14ac:dyDescent="0.25">
      <c r="L92" s="32"/>
      <c r="M92" s="35"/>
      <c r="N92" s="35"/>
      <c r="O92" s="35"/>
    </row>
    <row r="93" spans="12:15" x14ac:dyDescent="0.25">
      <c r="L93" s="32"/>
      <c r="M93" s="35"/>
      <c r="N93" s="35"/>
      <c r="O93" s="35"/>
    </row>
    <row r="94" spans="12:15" x14ac:dyDescent="0.25">
      <c r="L94" s="32"/>
      <c r="M94" s="35"/>
      <c r="N94" s="35"/>
      <c r="O94" s="35"/>
    </row>
    <row r="95" spans="12:15" x14ac:dyDescent="0.25">
      <c r="M95" s="35"/>
      <c r="N95" s="35"/>
      <c r="O95" s="35"/>
    </row>
    <row r="96" spans="12:15" x14ac:dyDescent="0.25">
      <c r="M96" s="35"/>
      <c r="N96" s="35"/>
      <c r="O96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4"/>
  <sheetViews>
    <sheetView tabSelected="1" workbookViewId="0">
      <selection activeCell="M1" sqref="M1"/>
    </sheetView>
  </sheetViews>
  <sheetFormatPr defaultRowHeight="15" x14ac:dyDescent="0.25"/>
  <cols>
    <col min="1" max="1" width="11.7109375" customWidth="1"/>
    <col min="2" max="2" width="10.7109375" style="23" customWidth="1"/>
    <col min="3" max="9" width="10.7109375" customWidth="1"/>
    <col min="12" max="12" width="9.140625" style="1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</cols>
  <sheetData>
    <row r="1" spans="1:30" s="10" customFormat="1" ht="32.25" thickBot="1" x14ac:dyDescent="0.3">
      <c r="A1" s="17" t="str">
        <f ca="1">INDIRECT(CONCATENATE("'All DATA'!A",$N1))</f>
        <v>Low Income Schools</v>
      </c>
      <c r="B1" s="23"/>
      <c r="L1" s="18"/>
      <c r="M1" s="27">
        <v>1</v>
      </c>
      <c r="N1" s="24">
        <f>2+8*($M$1-1)</f>
        <v>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B1" s="19"/>
      <c r="AC1" s="19"/>
      <c r="AD1" s="5"/>
    </row>
    <row r="2" spans="1:30" ht="15.75" thickBot="1" x14ac:dyDescent="0.3">
      <c r="A2" s="18" t="str">
        <f ca="1">CONCATENATE("Table ",N2,"a. College Enrollment Rates in the First Fall after High School Graduation for Classes ",A4," and ",A5,", School Percentile Distribution")</f>
        <v>Table 1a. College Enrollment Rates in the First Fall after High School Graduation for Classes 2018 and 2019,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4">
        <f>1+5*($M$1-1)</f>
        <v>1</v>
      </c>
    </row>
    <row r="3" spans="1:30" s="18" customFormat="1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  <c r="M3" s="24"/>
      <c r="N3" s="24"/>
      <c r="O3" s="24"/>
      <c r="P3" s="24"/>
      <c r="Q3" s="5"/>
      <c r="R3" s="24"/>
      <c r="S3" s="24"/>
      <c r="T3" s="24"/>
      <c r="U3" s="24"/>
      <c r="V3" s="24"/>
      <c r="W3" s="24"/>
      <c r="X3" s="24"/>
      <c r="Y3" s="24"/>
      <c r="Z3" s="24"/>
      <c r="AA3" s="24"/>
      <c r="AB3" s="19"/>
      <c r="AC3" s="19"/>
    </row>
    <row r="4" spans="1:30" s="18" customFormat="1" ht="15.75" thickBot="1" x14ac:dyDescent="0.3">
      <c r="A4" s="14">
        <f ca="1">INDIRECT(CONCATENATE("'ALL DATA'!",O$1,$N4))</f>
        <v>2018</v>
      </c>
      <c r="B4" s="15">
        <f ca="1">INDIRECT(CONCATENATE("'ALL DATA'!",X$1,$N4))</f>
        <v>2613</v>
      </c>
      <c r="C4" s="16">
        <f ca="1">IF(ISBLANK(INDIRECT(CONCATENATE("'ALL DATA'!",Y$1,$N4))),"*",INDIRECT(CONCATENATE("'ALL DATA'!",Y$1,$N4)))</f>
        <v>0.43648208469055377</v>
      </c>
      <c r="D4" s="16">
        <f t="shared" ref="D4:D5" ca="1" si="0">IF(ISBLANK(INDIRECT(CONCATENATE("'ALL DATA'!",Z$1,$N4))),"*",INDIRECT(CONCATENATE("'ALL DATA'!",Z$1,$N4)))</f>
        <v>0.55319148936170215</v>
      </c>
      <c r="E4" s="16">
        <f t="shared" ref="E4:E5" ca="1" si="1">IF(ISBLANK(INDIRECT(CONCATENATE("'ALL DATA'!",AA$1,$N4))),"*",INDIRECT(CONCATENATE("'ALL DATA'!",AA$1,$N4)))</f>
        <v>0.66249999999999998</v>
      </c>
      <c r="M4" s="24"/>
      <c r="N4" s="24">
        <f>3+8*($M$1-1)</f>
        <v>3</v>
      </c>
      <c r="O4" s="24"/>
      <c r="P4" s="24"/>
      <c r="Q4" s="5"/>
      <c r="R4" s="24"/>
      <c r="S4" s="24"/>
      <c r="T4" s="24"/>
      <c r="U4" s="24"/>
      <c r="V4" s="24"/>
      <c r="W4" s="24"/>
      <c r="X4" s="24"/>
      <c r="Y4" s="24"/>
      <c r="Z4" s="24"/>
      <c r="AA4" s="24"/>
      <c r="AB4" s="19"/>
      <c r="AC4" s="19"/>
    </row>
    <row r="5" spans="1:30" s="18" customFormat="1" ht="15.75" thickBot="1" x14ac:dyDescent="0.3">
      <c r="A5" s="14">
        <f ca="1">INDIRECT(CONCATENATE("'ALL DATA'!",O$1,$N5))</f>
        <v>2019</v>
      </c>
      <c r="B5" s="15">
        <f ca="1">INDIRECT(CONCATENATE("'ALL DATA'!",X$1,$N5))</f>
        <v>2435</v>
      </c>
      <c r="C5" s="16">
        <f ca="1">IF(ISBLANK(INDIRECT(CONCATENATE("'ALL DATA'!",Y$1,$N5))),"*",INDIRECT(CONCATENATE("'ALL DATA'!",Y$1,$N5)))</f>
        <v>0.43478260869565216</v>
      </c>
      <c r="D5" s="16">
        <f t="shared" ca="1" si="0"/>
        <v>0.5536723163841808</v>
      </c>
      <c r="E5" s="16">
        <f t="shared" ca="1" si="1"/>
        <v>0.66666666666666663</v>
      </c>
      <c r="M5" s="24"/>
      <c r="N5" s="24">
        <f>2+8*($M$1-1)</f>
        <v>2</v>
      </c>
      <c r="O5" s="24"/>
      <c r="P5" s="24"/>
      <c r="Q5" s="5"/>
      <c r="R5" s="24"/>
      <c r="S5" s="24"/>
      <c r="T5" s="24"/>
      <c r="U5" s="24"/>
      <c r="V5" s="24"/>
      <c r="W5" s="24"/>
      <c r="X5" s="24"/>
      <c r="Y5" s="24"/>
      <c r="Z5" s="24"/>
      <c r="AA5" s="24"/>
      <c r="AB5" s="19"/>
      <c r="AC5" s="19"/>
    </row>
    <row r="6" spans="1:30" s="18" customFormat="1" x14ac:dyDescent="0.25">
      <c r="B6" s="23"/>
      <c r="M6" s="24"/>
      <c r="N6" s="24"/>
      <c r="O6" s="24"/>
      <c r="P6" s="24"/>
      <c r="Q6" s="5"/>
      <c r="R6" s="24"/>
      <c r="S6" s="24"/>
      <c r="T6" s="24"/>
      <c r="U6" s="24"/>
      <c r="V6" s="24"/>
      <c r="W6" s="24"/>
      <c r="X6" s="24"/>
      <c r="Y6" s="24"/>
      <c r="Z6" s="24"/>
      <c r="AA6" s="24"/>
      <c r="AB6" s="19"/>
      <c r="AC6" s="19"/>
    </row>
    <row r="7" spans="1:30" s="18" customFormat="1" x14ac:dyDescent="0.25">
      <c r="B7" s="23"/>
      <c r="M7" s="24"/>
      <c r="N7" s="24"/>
      <c r="O7" s="24"/>
      <c r="P7" s="24"/>
      <c r="Q7" s="5"/>
      <c r="R7" s="24"/>
      <c r="S7" s="24"/>
      <c r="T7" s="24"/>
      <c r="U7" s="24"/>
      <c r="V7" s="24"/>
      <c r="W7" s="24"/>
      <c r="X7" s="24"/>
      <c r="Y7" s="24"/>
      <c r="Z7" s="24"/>
      <c r="AA7" s="24"/>
      <c r="AB7" s="19"/>
      <c r="AC7" s="19"/>
    </row>
    <row r="8" spans="1:30" s="10" customFormat="1" ht="15.75" thickBot="1" x14ac:dyDescent="0.3">
      <c r="A8" t="str">
        <f ca="1">CONCATENATE("Table ",N8,"b. College Enrollment Rates in the First Fall after High School Graduation for Classes ",A10," and ",A11,", Student-Weighted Totals")</f>
        <v>Table 1b. College Enrollment Rates in the First Fall after High School Graduation for Classes 2018 and 2019, Student-Weighted Totals</v>
      </c>
      <c r="B8" s="23"/>
      <c r="C8"/>
      <c r="D8"/>
      <c r="E8"/>
      <c r="F8"/>
      <c r="G8"/>
      <c r="H8"/>
      <c r="I8"/>
      <c r="J8"/>
      <c r="K8"/>
      <c r="L8" s="18"/>
      <c r="M8" s="24"/>
      <c r="N8" s="24">
        <f>1+5*($M$1-1)</f>
        <v>1</v>
      </c>
      <c r="O8" s="24"/>
      <c r="P8" s="24"/>
      <c r="Q8" s="24"/>
      <c r="R8" s="5"/>
      <c r="S8" s="24"/>
      <c r="T8" s="24"/>
      <c r="U8" s="24"/>
      <c r="V8" s="24"/>
      <c r="W8" s="24"/>
      <c r="X8" s="24"/>
      <c r="Y8" s="24"/>
      <c r="Z8" s="24"/>
      <c r="AA8" s="24"/>
      <c r="AB8" s="19"/>
      <c r="AC8" s="19"/>
    </row>
    <row r="9" spans="1:30" s="10" customFormat="1" ht="30.75" thickBot="1" x14ac:dyDescent="0.3">
      <c r="A9" s="2"/>
      <c r="B9" s="21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4"/>
      <c r="N9" s="25"/>
      <c r="O9" s="24"/>
      <c r="P9" s="24"/>
      <c r="Q9" s="5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19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2">INDIRECT(CONCATENATE("'All DATA'!",P$1,$N10))</f>
        <v>577047</v>
      </c>
      <c r="C10" s="16">
        <f ca="1">IF(ISBLANK(INDIRECT(CONCATENATE("'All DATA'!",Q$1,$N10))),"*",INDIRECT(CONCATENATE("'All DATA'!",Q$1,$N10)))</f>
        <v>0.56552759134004682</v>
      </c>
      <c r="D10" s="16">
        <f t="shared" ref="D10:D11" ca="1" si="3">IF(ISBLANK(INDIRECT(CONCATENATE("'All DATA'!",R$1,$N10))),"*",INDIRECT(CONCATENATE("'All DATA'!",R$1,$N10)))</f>
        <v>0.49868901493292572</v>
      </c>
      <c r="E10" s="16">
        <f t="shared" ref="E10:E11" ca="1" si="4">IF(ISBLANK(INDIRECT(CONCATENATE("'All DATA'!",S$1,$N10))),"*",INDIRECT(CONCATENATE("'All DATA'!",S$1,$N10)))</f>
        <v>6.6838576407121084E-2</v>
      </c>
      <c r="F10" s="16">
        <f t="shared" ref="F10:F11" ca="1" si="5">IF(ISBLANK(INDIRECT(CONCATENATE("'All DATA'!",T$1,$N10))),"*",INDIRECT(CONCATENATE("'All DATA'!",T$1,$N10)))</f>
        <v>0.2563170764253172</v>
      </c>
      <c r="G10" s="16">
        <f t="shared" ref="G10:G11" ca="1" si="6">IF(ISBLANK(INDIRECT(CONCATENATE("'All DATA'!",U$1,$N10))),"*",INDIRECT(CONCATENATE("'All DATA'!",U$1,$N10)))</f>
        <v>0.30921051491472967</v>
      </c>
      <c r="H10" s="16">
        <f t="shared" ref="H10:H11" ca="1" si="7">IF(ISBLANK(INDIRECT(CONCATENATE("'All DATA'!",V$1,$N10))),"*",INDIRECT(CONCATENATE("'All DATA'!",V$1,$N10)))</f>
        <v>0.51151985886764861</v>
      </c>
      <c r="I10" s="16">
        <f t="shared" ref="I10:I11" ca="1" si="8">IF(ISBLANK(INDIRECT(CONCATENATE("'All DATA'!",W$1,$N10))),"*",INDIRECT(CONCATENATE("'All DATA'!",W$1,$N10)))</f>
        <v>5.4007732472398262E-2</v>
      </c>
      <c r="J10" s="1"/>
      <c r="K10" s="1"/>
      <c r="N10" s="24">
        <f>3+8*($M$1-1)</f>
        <v>3</v>
      </c>
    </row>
    <row r="11" spans="1:30" s="4" customFormat="1" ht="15.75" thickBot="1" x14ac:dyDescent="0.3">
      <c r="A11" s="14">
        <f ca="1">INDIRECT(CONCATENATE("'All DATA'!",O$1,$N11))</f>
        <v>2019</v>
      </c>
      <c r="B11" s="15">
        <f t="shared" ca="1" si="2"/>
        <v>542507</v>
      </c>
      <c r="C11" s="16">
        <f ca="1">IF(ISBLANK(INDIRECT(CONCATENATE("'All DATA'!",Q$1,$N11))),"*",INDIRECT(CONCATENATE("'All DATA'!",Q$1,$N11)))</f>
        <v>0.55496979762473109</v>
      </c>
      <c r="D11" s="16">
        <f t="shared" ca="1" si="3"/>
        <v>0.49232728794282837</v>
      </c>
      <c r="E11" s="16">
        <f t="shared" ca="1" si="4"/>
        <v>6.2642509681902728E-2</v>
      </c>
      <c r="F11" s="16">
        <f t="shared" ca="1" si="5"/>
        <v>0.25801326065838781</v>
      </c>
      <c r="G11" s="16">
        <f t="shared" ca="1" si="6"/>
        <v>0.29695653696634328</v>
      </c>
      <c r="H11" s="16">
        <f t="shared" ca="1" si="7"/>
        <v>0.50317323094448552</v>
      </c>
      <c r="I11" s="16">
        <f t="shared" ca="1" si="8"/>
        <v>5.1796566680245598E-2</v>
      </c>
      <c r="J11" s="1"/>
      <c r="K11" s="1"/>
      <c r="L11" s="18"/>
      <c r="M11" s="24"/>
      <c r="N11" s="24">
        <f>2+8*($M$1-1)</f>
        <v>2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s="1" customFormat="1" x14ac:dyDescent="0.25">
      <c r="B12" s="23"/>
      <c r="L12" s="18"/>
      <c r="M12" s="24"/>
      <c r="N12" s="24"/>
      <c r="O12" s="24"/>
      <c r="P12" s="24"/>
      <c r="Q12" s="24"/>
      <c r="R12" s="24"/>
      <c r="S12" s="5"/>
      <c r="T12" s="24"/>
      <c r="U12" s="24"/>
      <c r="V12" s="24"/>
      <c r="W12" s="24"/>
      <c r="X12" s="24"/>
      <c r="Y12" s="24"/>
      <c r="Z12" s="24"/>
      <c r="AA12" s="24"/>
      <c r="AB12" s="19"/>
      <c r="AC12" s="19"/>
    </row>
    <row r="13" spans="1:30" s="1" customFormat="1" x14ac:dyDescent="0.25">
      <c r="A13"/>
      <c r="B13" s="23"/>
      <c r="C13"/>
      <c r="D13"/>
      <c r="E13"/>
      <c r="F13"/>
      <c r="G13"/>
      <c r="H13"/>
      <c r="I13"/>
      <c r="L13" s="18"/>
      <c r="M13" s="24"/>
      <c r="N13" s="24"/>
      <c r="O13" s="24"/>
      <c r="P13" s="24"/>
      <c r="Q13" s="24"/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19"/>
      <c r="AC13" s="19"/>
    </row>
    <row r="14" spans="1:30" x14ac:dyDescent="0.25">
      <c r="A14" t="str">
        <f ca="1">CONCATENATE("Figure ", RIGHT(A8,LEN(A8)-6))</f>
        <v>Figure 1b.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4" spans="1:29" s="18" customFormat="1" x14ac:dyDescent="0.25">
      <c r="B34" s="23"/>
      <c r="M34" s="24"/>
      <c r="N34" s="24"/>
      <c r="O34" s="24"/>
      <c r="P34" s="24"/>
      <c r="Q34" s="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9"/>
      <c r="AC34" s="19"/>
    </row>
    <row r="35" spans="1:29" s="18" customFormat="1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2a. College Enrollment Rates in the First Year after High School Graduation for Classes 2017 and 2018, School Percentile Distribution</v>
      </c>
      <c r="B35" s="23"/>
      <c r="M35" s="24"/>
      <c r="N35" s="24">
        <f>2+5*($M$1-1)</f>
        <v>2</v>
      </c>
      <c r="O35" s="24"/>
      <c r="P35" s="24"/>
      <c r="Q35" s="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9"/>
      <c r="AC35" s="19"/>
    </row>
    <row r="36" spans="1:29" s="18" customFormat="1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  <c r="M36" s="24"/>
      <c r="N36" s="24"/>
      <c r="O36" s="24"/>
      <c r="P36" s="24"/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9" s="18" customFormat="1" ht="15.75" thickBot="1" x14ac:dyDescent="0.3">
      <c r="A37" s="14">
        <f ca="1">INDIRECT(CONCATENATE("'ALL DATA'!",O$1,$N37))</f>
        <v>2017</v>
      </c>
      <c r="B37" s="15">
        <f ca="1">INDIRECT(CONCATENATE("'ALL DATA'!",X$1,$N37))</f>
        <v>2565</v>
      </c>
      <c r="C37" s="16">
        <f ca="1">IF(ISBLANK(INDIRECT(CONCATENATE("'ALL DATA'!",Y$1,$N37))),"*",INDIRECT(CONCATENATE("'ALL DATA'!",Y$1,$N37)))</f>
        <v>0.5</v>
      </c>
      <c r="D37" s="16">
        <f t="shared" ref="D37:D38" ca="1" si="9">IF(ISBLANK(INDIRECT(CONCATENATE("'ALL DATA'!",Z$1,$N37))),"*",INDIRECT(CONCATENATE("'ALL DATA'!",Z$1,$N37)))</f>
        <v>0.61538461538461542</v>
      </c>
      <c r="E37" s="16">
        <f t="shared" ref="E37:E38" ca="1" si="10">IF(ISBLANK(INDIRECT(CONCATENATE("'ALL DATA'!",AA$1,$N37))),"*",INDIRECT(CONCATENATE("'ALL DATA'!",AA$1,$N37)))</f>
        <v>0.71800208116545261</v>
      </c>
      <c r="M37" s="24"/>
      <c r="N37" s="24">
        <f>5+8*($M$1-1)</f>
        <v>5</v>
      </c>
      <c r="O37" s="24"/>
      <c r="P37" s="24"/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9"/>
      <c r="AC37" s="19"/>
    </row>
    <row r="38" spans="1:29" s="18" customFormat="1" ht="15.75" thickBot="1" x14ac:dyDescent="0.3">
      <c r="A38" s="14">
        <f ca="1">INDIRECT(CONCATENATE("'ALL DATA'!",O$1,$N38))</f>
        <v>2018</v>
      </c>
      <c r="B38" s="15">
        <f ca="1">INDIRECT(CONCATENATE("'ALL DATA'!",X$1,$N38))</f>
        <v>2613</v>
      </c>
      <c r="C38" s="16">
        <f ca="1">IF(ISBLANK(INDIRECT(CONCATENATE("'ALL DATA'!",Y$1,$N38))),"*",INDIRECT(CONCATENATE("'ALL DATA'!",Y$1,$N38)))</f>
        <v>0.48148148148148145</v>
      </c>
      <c r="D38" s="16">
        <f t="shared" ca="1" si="9"/>
        <v>0.5982142857142857</v>
      </c>
      <c r="E38" s="16">
        <f t="shared" ca="1" si="10"/>
        <v>0.70175438596491224</v>
      </c>
      <c r="M38" s="24"/>
      <c r="N38" s="24">
        <f>4+8*($M$1-1)</f>
        <v>4</v>
      </c>
      <c r="O38" s="24"/>
      <c r="P38" s="24"/>
      <c r="Q38" s="5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9"/>
      <c r="AC38" s="19"/>
    </row>
    <row r="39" spans="1:29" s="18" customFormat="1" x14ac:dyDescent="0.25">
      <c r="B39" s="23"/>
      <c r="M39" s="24"/>
      <c r="N39" s="24"/>
      <c r="O39" s="24"/>
      <c r="P39" s="24"/>
      <c r="Q39" s="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9"/>
      <c r="AC39" s="19"/>
    </row>
    <row r="40" spans="1:29" s="18" customFormat="1" x14ac:dyDescent="0.25">
      <c r="B40" s="23"/>
      <c r="M40" s="24"/>
      <c r="N40" s="24"/>
      <c r="O40" s="24"/>
      <c r="P40" s="24"/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19"/>
    </row>
    <row r="41" spans="1:29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2b. College Enrollment Rates in the First Year after High School Graduation for Classes 2017 and 2018, Student-Weighted Totals</v>
      </c>
      <c r="C41" s="10"/>
      <c r="D41" s="10"/>
      <c r="E41" s="10"/>
      <c r="F41" s="10"/>
      <c r="G41" s="10"/>
      <c r="H41" s="10"/>
      <c r="I41" s="10"/>
      <c r="N41" s="24">
        <f>2+5*($M$1-1)</f>
        <v>2</v>
      </c>
    </row>
    <row r="42" spans="1:29" s="10" customFormat="1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4"/>
      <c r="N42" s="24"/>
      <c r="O42" s="24"/>
      <c r="P42" s="24"/>
      <c r="Q42" s="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9"/>
      <c r="AC42" s="19"/>
    </row>
    <row r="43" spans="1:29" ht="15.75" thickBot="1" x14ac:dyDescent="0.3">
      <c r="A43" s="14">
        <f ca="1">INDIRECT(CONCATENATE("'All DATA'!",O$1,$N43))</f>
        <v>2017</v>
      </c>
      <c r="B43" s="15">
        <f t="shared" ref="B43:B44" ca="1" si="11">INDIRECT(CONCATENATE("'All DATA'!",P$1,$N43))</f>
        <v>555375</v>
      </c>
      <c r="C43" s="16">
        <f ca="1">IF(ISBLANK(INDIRECT(CONCATENATE("'All DATA'!",Q$1,$N43))),"*",INDIRECT(CONCATENATE("'All DATA'!",Q$1,$N43)))</f>
        <v>0.62931352689624132</v>
      </c>
      <c r="D43" s="16">
        <f t="shared" ref="D43:D44" ca="1" si="12">IF(ISBLANK(INDIRECT(CONCATENATE("'All DATA'!",R$1,$N43))),"*",INDIRECT(CONCATENATE("'All DATA'!",R$1,$N43)))</f>
        <v>0.55637542201215395</v>
      </c>
      <c r="E43" s="16">
        <f t="shared" ref="E43:E44" ca="1" si="13">IF(ISBLANK(INDIRECT(CONCATENATE("'All DATA'!",S$1,$N43))),"*",INDIRECT(CONCATENATE("'All DATA'!",S$1,$N43)))</f>
        <v>7.2938104884087335E-2</v>
      </c>
      <c r="F43" s="16">
        <f t="shared" ref="F43:F44" ca="1" si="14">IF(ISBLANK(INDIRECT(CONCATENATE("'All DATA'!",T$1,$N43))),"*",INDIRECT(CONCATENATE("'All DATA'!",T$1,$N43)))</f>
        <v>0.29382489309025434</v>
      </c>
      <c r="G43" s="16">
        <f t="shared" ref="G43:G44" ca="1" si="15">IF(ISBLANK(INDIRECT(CONCATENATE("'All DATA'!",U$1,$N43))),"*",INDIRECT(CONCATENATE("'All DATA'!",U$1,$N43)))</f>
        <v>0.33548863380598692</v>
      </c>
      <c r="H43" s="16">
        <f t="shared" ref="H43:H44" ca="1" si="16">IF(ISBLANK(INDIRECT(CONCATENATE("'All DATA'!",V$1,$N43))),"*",INDIRECT(CONCATENATE("'All DATA'!",V$1,$N43)))</f>
        <v>0.5688264686022958</v>
      </c>
      <c r="I43" s="16">
        <f t="shared" ref="I43:I44" ca="1" si="17">IF(ISBLANK(INDIRECT(CONCATENATE("'All DATA'!",W$1,$N43))),"*",INDIRECT(CONCATENATE("'All DATA'!",W$1,$N43)))</f>
        <v>6.0487058293945531E-2</v>
      </c>
      <c r="J43" s="10"/>
      <c r="N43" s="24">
        <f>5+8*($M$1-1)</f>
        <v>5</v>
      </c>
    </row>
    <row r="44" spans="1:29" ht="15.75" thickBot="1" x14ac:dyDescent="0.3">
      <c r="A44" s="14">
        <f ca="1">INDIRECT(CONCATENATE("'All DATA'!",O$1,$N44))</f>
        <v>2018</v>
      </c>
      <c r="B44" s="15">
        <f t="shared" ca="1" si="11"/>
        <v>577047</v>
      </c>
      <c r="C44" s="16">
        <f ca="1">IF(ISBLANK(INDIRECT(CONCATENATE("'All DATA'!",Q$1,$N44))),"*",INDIRECT(CONCATENATE("'All DATA'!",Q$1,$N44)))</f>
        <v>0.61116685469294529</v>
      </c>
      <c r="D44" s="16">
        <f t="shared" ca="1" si="12"/>
        <v>0.53950024867991686</v>
      </c>
      <c r="E44" s="16">
        <f t="shared" ca="1" si="13"/>
        <v>7.1666606013028405E-2</v>
      </c>
      <c r="F44" s="16">
        <f t="shared" ca="1" si="14"/>
        <v>0.28407044833436446</v>
      </c>
      <c r="G44" s="16">
        <f t="shared" ca="1" si="15"/>
        <v>0.32709640635858084</v>
      </c>
      <c r="H44" s="16">
        <f t="shared" ca="1" si="16"/>
        <v>0.55223058087122889</v>
      </c>
      <c r="I44" s="16">
        <f t="shared" ca="1" si="17"/>
        <v>5.8936273821716428E-2</v>
      </c>
      <c r="J44" s="10"/>
      <c r="N44" s="24">
        <f>4+8*($M$1-1)</f>
        <v>4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 ca="1">CONCATENATE("Figure ", RIGHT(A41,LEN(A41)-6))</f>
        <v>Figure 2b. College Enrollment Rates in the First Year after High School Graduation for Classes 2017 and 2018,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3a. College Enrollment Rates in the First Two Years after High School Graduation for Classes 2016 and 2017, School Percentile Distribution</v>
      </c>
      <c r="B68" s="23"/>
      <c r="M68" s="24"/>
      <c r="N68" s="24">
        <f>3+5*($M$1-1)</f>
        <v>3</v>
      </c>
      <c r="O68" s="24"/>
      <c r="P68" s="24"/>
      <c r="Q68" s="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19"/>
      <c r="AC68" s="19"/>
    </row>
    <row r="69" spans="1:29" s="18" customFormat="1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  <c r="M69" s="24"/>
      <c r="N69" s="24"/>
      <c r="O69" s="24"/>
      <c r="P69" s="24"/>
      <c r="Q69" s="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9"/>
      <c r="AC69" s="19"/>
    </row>
    <row r="70" spans="1:29" s="18" customFormat="1" ht="15.75" thickBot="1" x14ac:dyDescent="0.3">
      <c r="A70" s="14">
        <f ca="1">INDIRECT(CONCATENATE("'ALL DATA'!",O$1,$N70))</f>
        <v>2016</v>
      </c>
      <c r="B70" s="15">
        <f ca="1">INDIRECT(CONCATENATE("'ALL DATA'!",X$1,$N70))</f>
        <v>2645</v>
      </c>
      <c r="C70" s="16">
        <f ca="1">IF(ISBLANK(INDIRECT(CONCATENATE("'ALL DATA'!",Y$1,$N70))),"*",INDIRECT(CONCATENATE("'ALL DATA'!",Y$1,$N70)))</f>
        <v>0.5357142857142857</v>
      </c>
      <c r="D70" s="16">
        <f t="shared" ref="D70" ca="1" si="18">IF(ISBLANK(INDIRECT(CONCATENATE("'ALL DATA'!",Z$1,$N70))),"*",INDIRECT(CONCATENATE("'ALL DATA'!",Z$1,$N70)))</f>
        <v>0.65145985401459849</v>
      </c>
      <c r="E70" s="16">
        <f t="shared" ref="E70" ca="1" si="19">IF(ISBLANK(INDIRECT(CONCATENATE("'ALL DATA'!",AA$1,$N70))),"*",INDIRECT(CONCATENATE("'ALL DATA'!",AA$1,$N70)))</f>
        <v>0.74639769452449567</v>
      </c>
      <c r="M70" s="24"/>
      <c r="N70" s="24">
        <f>7+8*($M$1-1)</f>
        <v>7</v>
      </c>
      <c r="O70" s="24"/>
      <c r="P70" s="24"/>
      <c r="Q70" s="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19"/>
      <c r="AC70" s="19"/>
    </row>
    <row r="71" spans="1:29" s="18" customFormat="1" ht="15.75" thickBot="1" x14ac:dyDescent="0.3">
      <c r="A71" s="14">
        <f ca="1">INDIRECT(CONCATENATE("'ALL DATA'!",O$1,$N71))</f>
        <v>2017</v>
      </c>
      <c r="B71" s="15">
        <f ca="1">INDIRECT(CONCATENATE("'ALL DATA'!",X$1,$N71))</f>
        <v>2565</v>
      </c>
      <c r="C71" s="16">
        <f ca="1">IF(ISBLANK(INDIRECT(CONCATENATE("'ALL DATA'!",Y$1,$N71))),"*",INDIRECT(CONCATENATE("'ALL DATA'!",Y$1,$N71)))</f>
        <v>0.54285714285714282</v>
      </c>
      <c r="D71" s="16">
        <f t="shared" ref="D71" ca="1" si="20">IF(ISBLANK(INDIRECT(CONCATENATE("'ALL DATA'!",Z$1,$N71))),"*",INDIRECT(CONCATENATE("'ALL DATA'!",Z$1,$N71)))</f>
        <v>0.65333333333333332</v>
      </c>
      <c r="E71" s="16">
        <f t="shared" ref="E71" ca="1" si="21">IF(ISBLANK(INDIRECT(CONCATENATE("'ALL DATA'!",AA$1,$N71))),"*",INDIRECT(CONCATENATE("'ALL DATA'!",AA$1,$N71)))</f>
        <v>0.75</v>
      </c>
      <c r="M71" s="24"/>
      <c r="N71" s="24">
        <f>6+8*($M$1-1)</f>
        <v>6</v>
      </c>
      <c r="O71" s="24"/>
      <c r="P71" s="24"/>
      <c r="Q71" s="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19"/>
      <c r="AC71" s="19"/>
    </row>
    <row r="72" spans="1:29" s="18" customFormat="1" x14ac:dyDescent="0.25">
      <c r="B72" s="23"/>
      <c r="M72" s="24"/>
      <c r="N72" s="24"/>
      <c r="O72" s="24"/>
      <c r="P72" s="24"/>
      <c r="Q72" s="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19"/>
      <c r="AC72" s="19"/>
    </row>
    <row r="73" spans="1:29" s="18" customFormat="1" x14ac:dyDescent="0.25">
      <c r="B73" s="23"/>
      <c r="M73" s="24"/>
      <c r="N73" s="24"/>
      <c r="O73" s="24"/>
      <c r="P73" s="24"/>
      <c r="Q73" s="5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19"/>
      <c r="AC73" s="19"/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3b. College Enrollment Rates in the First Two Years after High School Graduation for Classes 2016 and 2017,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4">
        <f>3+5*($M$1-1)</f>
        <v>3</v>
      </c>
    </row>
    <row r="75" spans="1:29" s="10" customFormat="1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4"/>
      <c r="N75" s="25"/>
      <c r="O75" s="24"/>
      <c r="P75" s="24"/>
      <c r="Q75" s="5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19"/>
      <c r="AC75" s="19"/>
    </row>
    <row r="76" spans="1:29" s="18" customFormat="1" ht="15.75" thickBot="1" x14ac:dyDescent="0.3">
      <c r="A76" s="14">
        <f ca="1">INDIRECT(CONCATENATE("'All DATA'!",O$1,$N76))</f>
        <v>2016</v>
      </c>
      <c r="B76" s="15">
        <f t="shared" ref="B76:B77" ca="1" si="22">INDIRECT(CONCATENATE("'All DATA'!",P$1,$N76))</f>
        <v>566136</v>
      </c>
      <c r="C76" s="16">
        <f ca="1">IF(ISBLANK(INDIRECT(CONCATENATE("'All DATA'!",Q$1,$N76))),"*",INDIRECT(CONCATENATE("'All DATA'!",Q$1,$N76)))</f>
        <v>0.66302619865191403</v>
      </c>
      <c r="D76" s="16">
        <f t="shared" ref="D76:D77" ca="1" si="23">IF(ISBLANK(INDIRECT(CONCATENATE("'All DATA'!",R$1,$N76))),"*",INDIRECT(CONCATENATE("'All DATA'!",R$1,$N76)))</f>
        <v>0.5873023443130273</v>
      </c>
      <c r="E76" s="16">
        <f t="shared" ref="E76:E77" ca="1" si="24">IF(ISBLANK(INDIRECT(CONCATENATE("'All DATA'!",S$1,$N76))),"*",INDIRECT(CONCATENATE("'All DATA'!",S$1,$N76)))</f>
        <v>7.5723854338886773E-2</v>
      </c>
      <c r="F76" s="16">
        <f t="shared" ref="F76:F77" ca="1" si="25">IF(ISBLANK(INDIRECT(CONCATENATE("'All DATA'!",T$1,$N76))),"*",INDIRECT(CONCATENATE("'All DATA'!",T$1,$N76)))</f>
        <v>0.3191035369593172</v>
      </c>
      <c r="G76" s="16">
        <f t="shared" ref="G76:G77" ca="1" si="26">IF(ISBLANK(INDIRECT(CONCATENATE("'All DATA'!",U$1,$N76))),"*",INDIRECT(CONCATENATE("'All DATA'!",U$1,$N76)))</f>
        <v>0.34392266169259683</v>
      </c>
      <c r="H76" s="16">
        <f t="shared" ref="H76:H77" ca="1" si="27">IF(ISBLANK(INDIRECT(CONCATENATE("'All DATA'!",V$1,$N76))),"*",INDIRECT(CONCATENATE("'All DATA'!",V$1,$N76)))</f>
        <v>0.59567665719897689</v>
      </c>
      <c r="I76" s="16">
        <f t="shared" ref="I76:I77" ca="1" si="28">IF(ISBLANK(INDIRECT(CONCATENATE("'All DATA'!",W$1,$N76))),"*",INDIRECT(CONCATENATE("'All DATA'!",W$1,$N76)))</f>
        <v>6.7349541452937103E-2</v>
      </c>
      <c r="K76" s="5"/>
      <c r="L76" s="5"/>
      <c r="M76" s="24"/>
      <c r="N76" s="24">
        <f>7+8*($M$1-1)</f>
        <v>7</v>
      </c>
      <c r="O76" s="24"/>
      <c r="P76" s="24"/>
      <c r="Q76" s="5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9"/>
      <c r="AC76" s="19"/>
    </row>
    <row r="77" spans="1:29" s="10" customFormat="1" ht="15.75" thickBot="1" x14ac:dyDescent="0.3">
      <c r="A77" s="14">
        <f ca="1">INDIRECT(CONCATENATE("'All DATA'!",O$1,$N77))</f>
        <v>2017</v>
      </c>
      <c r="B77" s="15">
        <f t="shared" ca="1" si="22"/>
        <v>555375</v>
      </c>
      <c r="C77" s="16">
        <f ca="1">IF(ISBLANK(INDIRECT(CONCATENATE("'All DATA'!",Q$1,$N77))),"*",INDIRECT(CONCATENATE("'All DATA'!",Q$1,$N77)))</f>
        <v>0.66748053117263106</v>
      </c>
      <c r="D77" s="16">
        <f t="shared" ca="1" si="23"/>
        <v>0.59040648210668467</v>
      </c>
      <c r="E77" s="16">
        <f t="shared" ca="1" si="24"/>
        <v>7.7074049065946434E-2</v>
      </c>
      <c r="F77" s="16">
        <f t="shared" ca="1" si="25"/>
        <v>0.32085527796533875</v>
      </c>
      <c r="G77" s="16">
        <f t="shared" ca="1" si="26"/>
        <v>0.34662525320729237</v>
      </c>
      <c r="H77" s="16">
        <f t="shared" ca="1" si="27"/>
        <v>0.60081746567634486</v>
      </c>
      <c r="I77" s="16">
        <f t="shared" ca="1" si="28"/>
        <v>6.6663065496286297E-2</v>
      </c>
      <c r="K77" s="5"/>
      <c r="L77" s="5"/>
      <c r="M77" s="24"/>
      <c r="N77" s="24">
        <f>6+8*($M$1-1)</f>
        <v>6</v>
      </c>
      <c r="O77" s="24"/>
      <c r="P77" s="24"/>
      <c r="Q77" s="5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19"/>
      <c r="AC77" s="19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s="10" customFormat="1" x14ac:dyDescent="0.25">
      <c r="B79" s="23"/>
      <c r="L79" s="18"/>
      <c r="M79" s="24"/>
      <c r="N79" s="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9"/>
      <c r="AC79" s="19"/>
    </row>
    <row r="80" spans="1:29" s="10" customFormat="1" x14ac:dyDescent="0.25">
      <c r="A80" s="10" t="str">
        <f ca="1">CONCATENATE("Figure ", RIGHT(A74,LEN(A74)-6))</f>
        <v>Figure 3b. College Enrollment Rates in the First Two Years after High School Graduation for Classes 2016 and 2017, Student-Weighted Totals</v>
      </c>
      <c r="B80" s="23"/>
      <c r="L80" s="18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19"/>
      <c r="AC80" s="19"/>
    </row>
    <row r="81" spans="2:29" s="10" customFormat="1" x14ac:dyDescent="0.25">
      <c r="B81" s="23"/>
      <c r="L81" s="18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19"/>
      <c r="AC81" s="19"/>
    </row>
    <row r="82" spans="2:29" s="10" customFormat="1" x14ac:dyDescent="0.25">
      <c r="B82" s="23"/>
      <c r="L82" s="18"/>
      <c r="M82" s="24"/>
      <c r="N82" s="24"/>
      <c r="O82" s="24"/>
      <c r="P82" s="24"/>
      <c r="Q82" s="5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9"/>
      <c r="AC82" s="19"/>
    </row>
    <row r="83" spans="2:29" s="10" customFormat="1" x14ac:dyDescent="0.25">
      <c r="B83" s="23"/>
      <c r="L83" s="18"/>
      <c r="M83" s="24"/>
      <c r="N83" s="24"/>
      <c r="O83" s="24"/>
      <c r="P83" s="24"/>
      <c r="Q83" s="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19"/>
      <c r="AC83" s="19"/>
    </row>
    <row r="84" spans="2:29" s="10" customFormat="1" x14ac:dyDescent="0.25">
      <c r="B84" s="23"/>
      <c r="L84" s="18"/>
      <c r="M84" s="24"/>
      <c r="N84" s="24"/>
      <c r="O84" s="24"/>
      <c r="P84" s="24"/>
      <c r="Q84" s="5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19"/>
      <c r="AC84" s="19"/>
    </row>
    <row r="85" spans="2:29" s="10" customFormat="1" x14ac:dyDescent="0.25">
      <c r="B85" s="23"/>
      <c r="L85" s="18"/>
      <c r="M85" s="24"/>
      <c r="N85" s="24"/>
      <c r="O85" s="24"/>
      <c r="P85" s="24"/>
      <c r="Q85" s="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19"/>
      <c r="AC85" s="19"/>
    </row>
    <row r="86" spans="2:29" s="10" customFormat="1" x14ac:dyDescent="0.25">
      <c r="B86" s="23"/>
      <c r="L86" s="18"/>
      <c r="M86" s="24"/>
      <c r="N86" s="24"/>
      <c r="O86" s="24"/>
      <c r="P86" s="24"/>
      <c r="Q86" s="5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19"/>
      <c r="AC86" s="19"/>
    </row>
    <row r="87" spans="2:29" s="10" customFormat="1" x14ac:dyDescent="0.25">
      <c r="B87" s="23"/>
      <c r="L87" s="18"/>
      <c r="M87" s="24"/>
      <c r="N87" s="24"/>
      <c r="O87" s="24"/>
      <c r="P87" s="24"/>
      <c r="Q87" s="5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19"/>
      <c r="AC87" s="19"/>
    </row>
    <row r="88" spans="2:29" s="10" customFormat="1" x14ac:dyDescent="0.25">
      <c r="B88" s="23"/>
      <c r="L88" s="18"/>
      <c r="M88" s="24"/>
      <c r="N88" s="24"/>
      <c r="O88" s="24"/>
      <c r="P88" s="24"/>
      <c r="Q88" s="5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19"/>
      <c r="AC88" s="19"/>
    </row>
    <row r="89" spans="2:29" s="10" customFormat="1" x14ac:dyDescent="0.25">
      <c r="B89" s="23"/>
      <c r="L89" s="18"/>
      <c r="M89" s="24"/>
      <c r="N89" s="24"/>
      <c r="O89" s="24"/>
      <c r="P89" s="24"/>
      <c r="Q89" s="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19"/>
      <c r="AC89" s="19"/>
    </row>
    <row r="90" spans="2:29" s="10" customFormat="1" x14ac:dyDescent="0.25">
      <c r="B90" s="23"/>
      <c r="L90" s="18"/>
      <c r="M90" s="24"/>
      <c r="N90" s="24"/>
      <c r="O90" s="24"/>
      <c r="P90" s="24"/>
      <c r="Q90" s="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19"/>
      <c r="AC90" s="19"/>
    </row>
    <row r="91" spans="2:29" s="10" customFormat="1" x14ac:dyDescent="0.25">
      <c r="B91" s="23"/>
      <c r="L91" s="18"/>
      <c r="M91" s="24"/>
      <c r="N91" s="24"/>
      <c r="O91" s="24"/>
      <c r="P91" s="24"/>
      <c r="Q91" s="5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19"/>
      <c r="AC91" s="19"/>
    </row>
    <row r="92" spans="2:29" s="10" customFormat="1" x14ac:dyDescent="0.25">
      <c r="B92" s="23"/>
      <c r="L92" s="18"/>
      <c r="M92" s="24"/>
      <c r="N92" s="24"/>
      <c r="O92" s="24"/>
      <c r="P92" s="24"/>
      <c r="Q92" s="5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19"/>
      <c r="AC92" s="19"/>
    </row>
    <row r="93" spans="2:29" s="10" customFormat="1" x14ac:dyDescent="0.25">
      <c r="B93" s="23"/>
      <c r="L93" s="18"/>
      <c r="M93" s="24"/>
      <c r="N93" s="24"/>
      <c r="O93" s="24"/>
      <c r="P93" s="24"/>
      <c r="Q93" s="5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19"/>
      <c r="AC93" s="19"/>
    </row>
    <row r="94" spans="2:29" s="10" customFormat="1" x14ac:dyDescent="0.25">
      <c r="B94" s="23"/>
      <c r="L94" s="18"/>
      <c r="M94" s="24"/>
      <c r="N94" s="24"/>
      <c r="O94" s="24"/>
      <c r="P94" s="24"/>
      <c r="Q94" s="5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19"/>
      <c r="AC94" s="19"/>
    </row>
    <row r="95" spans="2:29" s="10" customFormat="1" x14ac:dyDescent="0.25">
      <c r="B95" s="23"/>
      <c r="L95" s="18"/>
      <c r="M95" s="24"/>
      <c r="N95" s="24"/>
      <c r="O95" s="24"/>
      <c r="P95" s="24"/>
      <c r="Q95" s="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19"/>
      <c r="AC95" s="19"/>
    </row>
    <row r="96" spans="2:29" s="10" customFormat="1" x14ac:dyDescent="0.25">
      <c r="B96" s="23"/>
      <c r="L96" s="18"/>
      <c r="M96" s="24"/>
      <c r="N96" s="24"/>
      <c r="O96" s="24"/>
      <c r="P96" s="24"/>
      <c r="Q96" s="5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9"/>
      <c r="AC96" s="19"/>
    </row>
    <row r="97" spans="1:29" s="10" customFormat="1" x14ac:dyDescent="0.25">
      <c r="B97" s="23"/>
      <c r="L97" s="18"/>
      <c r="M97" s="24"/>
      <c r="N97" s="24"/>
      <c r="O97" s="24"/>
      <c r="P97" s="24"/>
      <c r="Q97" s="5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19"/>
      <c r="AC97" s="19"/>
    </row>
    <row r="98" spans="1:29" s="10" customFormat="1" x14ac:dyDescent="0.25">
      <c r="B98" s="23"/>
      <c r="L98" s="18"/>
      <c r="M98" s="24"/>
      <c r="N98" s="24"/>
      <c r="O98" s="24"/>
      <c r="P98" s="24"/>
      <c r="Q98" s="5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9"/>
      <c r="AC98" s="19"/>
    </row>
    <row r="99" spans="1:29" s="10" customFormat="1" x14ac:dyDescent="0.25">
      <c r="A99"/>
      <c r="B99" s="23"/>
      <c r="C99"/>
      <c r="D99"/>
      <c r="E99"/>
      <c r="F99"/>
      <c r="G99"/>
      <c r="H99"/>
      <c r="I99"/>
      <c r="J99"/>
      <c r="K99"/>
      <c r="L99" s="18"/>
      <c r="M99" s="24"/>
      <c r="N99" s="24"/>
      <c r="O99" s="24"/>
      <c r="P99" s="24"/>
      <c r="Q99" s="5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9"/>
      <c r="AC99" s="19"/>
    </row>
    <row r="100" spans="1:29" s="10" customFormat="1" x14ac:dyDescent="0.25">
      <c r="B100" s="23"/>
      <c r="L100" s="18"/>
      <c r="M100" s="24"/>
      <c r="N100" s="24"/>
      <c r="O100" s="24"/>
      <c r="P100" s="24"/>
      <c r="Q100" s="5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9"/>
      <c r="AC100" s="19"/>
    </row>
    <row r="101" spans="1:29" s="18" customFormat="1" ht="15.75" thickBot="1" x14ac:dyDescent="0.3">
      <c r="A101" s="11" t="str">
        <f ca="1">CONCATENATE("Table ",N101,"a. Persistence Rates from First to Second Year of College for Class of ",A103,", School Percentile Distribution")</f>
        <v>Table 4a. Persistence Rates from First to Second Year of College for Class of 2017, School Percentile Distribution</v>
      </c>
      <c r="B101" s="23"/>
      <c r="M101" s="24"/>
      <c r="N101" s="24">
        <f>4+5*($M$1-1)</f>
        <v>4</v>
      </c>
      <c r="O101" s="24"/>
      <c r="P101" s="24"/>
      <c r="Q101" s="5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19"/>
      <c r="AC101" s="19"/>
    </row>
    <row r="102" spans="1:29" s="18" customFormat="1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  <c r="M102" s="24"/>
      <c r="N102" s="24"/>
      <c r="O102" s="24"/>
      <c r="P102" s="24"/>
      <c r="Q102" s="5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19"/>
      <c r="AC102" s="19"/>
    </row>
    <row r="103" spans="1:29" s="18" customFormat="1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2565</v>
      </c>
      <c r="C103" s="16">
        <f ca="1">IF(ISBLANK(INDIRECT(CONCATENATE("'ALL DATA'!",Y$1,$N103))),"*",INDIRECT(CONCATENATE("'ALL DATA'!",Y$1,$N103)))</f>
        <v>0.6755571360834518</v>
      </c>
      <c r="D103" s="16">
        <f t="shared" ref="D103" ca="1" si="29">IF(ISBLANK(INDIRECT(CONCATENATE("'ALL DATA'!",Z$1,$N103))),"*",INDIRECT(CONCATENATE("'ALL DATA'!",Z$1,$N103)))</f>
        <v>0.76090452751108728</v>
      </c>
      <c r="E103" s="16">
        <f t="shared" ref="E103" ca="1" si="30">IF(ISBLANK(INDIRECT(CONCATENATE("'ALL DATA'!",AA$1,$N103))),"*",INDIRECT(CONCATENATE("'ALL DATA'!",AA$1,$N103)))</f>
        <v>0.82515780237198899</v>
      </c>
      <c r="M103" s="24"/>
      <c r="N103" s="24">
        <f>8+8*($M$1-1)</f>
        <v>8</v>
      </c>
      <c r="O103" s="24"/>
      <c r="P103" s="24"/>
      <c r="Q103" s="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19"/>
      <c r="AC103" s="19"/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4b. Persistence Rates from First to Second Year of College for Class of 2017,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4">
        <f>4+5*($M$1-1)</f>
        <v>4</v>
      </c>
    </row>
    <row r="107" spans="1:29" s="10" customFormat="1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4"/>
      <c r="N107" s="25"/>
      <c r="O107" s="24"/>
      <c r="P107" s="24"/>
      <c r="Q107" s="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19"/>
      <c r="AC107" s="19"/>
    </row>
    <row r="108" spans="1:29" s="10" customFormat="1" ht="15.75" thickBot="1" x14ac:dyDescent="0.3">
      <c r="A108" s="14">
        <f ca="1">INDIRECT(CONCATENATE("'All DATA'!",O$1,$N108))</f>
        <v>2017</v>
      </c>
      <c r="B108" s="15">
        <f t="shared" ref="B108" ca="1" si="31">INDIRECT(CONCATENATE("'All DATA'!",P$1,$N108))</f>
        <v>349505</v>
      </c>
      <c r="C108" s="16">
        <f ca="1">IF(ISBLANK(INDIRECT(CONCATENATE("'All DATA'!",Q$1,$N108))),"*",INDIRECT(CONCATENATE("'All DATA'!",Q$1,$N108)))</f>
        <v>0.78327348678845798</v>
      </c>
      <c r="D108" s="16">
        <f t="shared" ref="D108" ca="1" si="32">IF(ISBLANK(INDIRECT(CONCATENATE("'All DATA'!",R$1,$N108))),"*",INDIRECT(CONCATENATE("'All DATA'!",R$1,$N108)))</f>
        <v>0.77493308996527477</v>
      </c>
      <c r="E108" s="16">
        <f t="shared" ref="E108" ca="1" si="33">IF(ISBLANK(INDIRECT(CONCATENATE("'All DATA'!",S$1,$N108))),"*",INDIRECT(CONCATENATE("'All DATA'!",S$1,$N108)))</f>
        <v>0.84689444060432506</v>
      </c>
      <c r="F108" s="16">
        <f t="shared" ref="F108" ca="1" si="34">IF(ISBLANK(INDIRECT(CONCATENATE("'All DATA'!",T$1,$N108))),"*",INDIRECT(CONCATENATE("'All DATA'!",T$1,$N108)))</f>
        <v>0.69261503955681658</v>
      </c>
      <c r="G108" s="16">
        <f t="shared" ref="G108" ca="1" si="35">IF(ISBLANK(INDIRECT(CONCATENATE("'All DATA'!",U$1,$N108))),"*",INDIRECT(CONCATENATE("'All DATA'!",U$1,$N108)))</f>
        <v>0.86267322162707571</v>
      </c>
      <c r="H108" s="16">
        <f t="shared" ref="H108" ca="1" si="36">IF(ISBLANK(INDIRECT(CONCATENATE("'All DATA'!",V$1,$N108))),"*",INDIRECT(CONCATENATE("'All DATA'!",V$1,$N108)))</f>
        <v>0.77856175137380035</v>
      </c>
      <c r="I108" s="16">
        <f t="shared" ref="I108" ca="1" si="37">IF(ISBLANK(INDIRECT(CONCATENATE("'All DATA'!",W$1,$N108))),"*",INDIRECT(CONCATENATE("'All DATA'!",W$1,$N108)))</f>
        <v>0.8275831274372637</v>
      </c>
      <c r="K108" s="5"/>
      <c r="L108" s="5"/>
      <c r="M108" s="24"/>
      <c r="N108" s="24">
        <f>8+8*($M$1-1)</f>
        <v>8</v>
      </c>
      <c r="O108" s="24"/>
      <c r="P108" s="24"/>
      <c r="Q108" s="5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19"/>
      <c r="AC108" s="19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s="10" customFormat="1" x14ac:dyDescent="0.25">
      <c r="B110" s="23"/>
      <c r="L110" s="18"/>
      <c r="M110" s="24"/>
      <c r="N110" s="5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19"/>
      <c r="AC110" s="19"/>
    </row>
    <row r="111" spans="1:29" s="10" customFormat="1" x14ac:dyDescent="0.25">
      <c r="A111" s="10" t="str">
        <f ca="1">CONCATENATE("Figure ", RIGHT(A106,LEN(A106)-6))</f>
        <v>Figure 4b. Persistence Rates from First to Second Year of College for Class of 2017, Student-Weighted Totals</v>
      </c>
      <c r="B111" s="23"/>
      <c r="L111" s="1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19"/>
      <c r="AC111" s="19"/>
    </row>
    <row r="112" spans="1:29" s="10" customFormat="1" x14ac:dyDescent="0.25">
      <c r="B112" s="23"/>
      <c r="L112" s="1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19"/>
      <c r="AC112" s="19"/>
    </row>
    <row r="113" spans="2:29" s="10" customFormat="1" x14ac:dyDescent="0.25">
      <c r="B113" s="23"/>
      <c r="L113" s="18"/>
      <c r="M113" s="24"/>
      <c r="N113" s="24"/>
      <c r="O113" s="24"/>
      <c r="P113" s="24"/>
      <c r="Q113" s="5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19"/>
      <c r="AC113" s="19"/>
    </row>
    <row r="114" spans="2:29" s="10" customFormat="1" x14ac:dyDescent="0.25">
      <c r="B114" s="23"/>
      <c r="L114" s="18"/>
      <c r="M114" s="24"/>
      <c r="N114" s="24"/>
      <c r="O114" s="24"/>
      <c r="P114" s="24"/>
      <c r="Q114" s="5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19"/>
      <c r="AC114" s="19"/>
    </row>
    <row r="115" spans="2:29" s="10" customFormat="1" x14ac:dyDescent="0.25">
      <c r="B115" s="23"/>
      <c r="L115" s="18"/>
      <c r="M115" s="24"/>
      <c r="N115" s="24"/>
      <c r="O115" s="24"/>
      <c r="P115" s="24"/>
      <c r="Q115" s="5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19"/>
      <c r="AC115" s="19"/>
    </row>
    <row r="116" spans="2:29" s="10" customFormat="1" x14ac:dyDescent="0.25">
      <c r="B116" s="23"/>
      <c r="L116" s="18"/>
      <c r="M116" s="24"/>
      <c r="N116" s="24"/>
      <c r="O116" s="24"/>
      <c r="P116" s="24"/>
      <c r="Q116" s="5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19"/>
      <c r="AC116" s="19"/>
    </row>
    <row r="117" spans="2:29" s="10" customFormat="1" x14ac:dyDescent="0.25">
      <c r="B117" s="23"/>
      <c r="L117" s="18"/>
      <c r="M117" s="24"/>
      <c r="N117" s="24"/>
      <c r="O117" s="24"/>
      <c r="P117" s="24"/>
      <c r="Q117" s="5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19"/>
      <c r="AC117" s="19"/>
    </row>
    <row r="118" spans="2:29" s="10" customFormat="1" x14ac:dyDescent="0.25">
      <c r="B118" s="23"/>
      <c r="L118" s="18"/>
      <c r="M118" s="24"/>
      <c r="N118" s="24"/>
      <c r="O118" s="24"/>
      <c r="P118" s="24"/>
      <c r="Q118" s="5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19"/>
      <c r="AC118" s="19"/>
    </row>
    <row r="119" spans="2:29" s="10" customFormat="1" x14ac:dyDescent="0.25">
      <c r="B119" s="23"/>
      <c r="L119" s="18"/>
      <c r="M119" s="24"/>
      <c r="N119" s="24"/>
      <c r="O119" s="24"/>
      <c r="P119" s="24"/>
      <c r="Q119" s="5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19"/>
      <c r="AC119" s="19"/>
    </row>
    <row r="120" spans="2:29" s="10" customFormat="1" x14ac:dyDescent="0.25">
      <c r="B120" s="23"/>
      <c r="L120" s="18"/>
      <c r="M120" s="24"/>
      <c r="N120" s="24"/>
      <c r="O120" s="24"/>
      <c r="P120" s="24"/>
      <c r="Q120" s="5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19"/>
      <c r="AC120" s="19"/>
    </row>
    <row r="121" spans="2:29" s="10" customFormat="1" x14ac:dyDescent="0.25">
      <c r="B121" s="23"/>
      <c r="L121" s="18"/>
      <c r="M121" s="24"/>
      <c r="N121" s="24"/>
      <c r="O121" s="24"/>
      <c r="P121" s="24"/>
      <c r="Q121" s="5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19"/>
      <c r="AC121" s="19"/>
    </row>
    <row r="122" spans="2:29" s="10" customFormat="1" x14ac:dyDescent="0.25">
      <c r="B122" s="23"/>
      <c r="L122" s="18"/>
      <c r="M122" s="24"/>
      <c r="N122" s="24"/>
      <c r="O122" s="24"/>
      <c r="P122" s="24"/>
      <c r="Q122" s="5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19"/>
      <c r="AC122" s="19"/>
    </row>
    <row r="123" spans="2:29" s="10" customFormat="1" x14ac:dyDescent="0.25">
      <c r="B123" s="23"/>
      <c r="L123" s="18"/>
      <c r="M123" s="24"/>
      <c r="N123" s="24"/>
      <c r="O123" s="24"/>
      <c r="P123" s="24"/>
      <c r="Q123" s="5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19"/>
      <c r="AC123" s="19"/>
    </row>
    <row r="124" spans="2:29" s="10" customFormat="1" x14ac:dyDescent="0.25">
      <c r="B124" s="23"/>
      <c r="L124" s="18"/>
      <c r="M124" s="24"/>
      <c r="N124" s="24"/>
      <c r="O124" s="24"/>
      <c r="P124" s="24"/>
      <c r="Q124" s="5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19"/>
      <c r="AC124" s="19"/>
    </row>
    <row r="125" spans="2:29" s="10" customFormat="1" x14ac:dyDescent="0.25">
      <c r="B125" s="23"/>
      <c r="L125" s="18"/>
      <c r="M125" s="24"/>
      <c r="N125" s="24"/>
      <c r="O125" s="24"/>
      <c r="P125" s="24"/>
      <c r="Q125" s="5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19"/>
      <c r="AC125" s="19"/>
    </row>
    <row r="126" spans="2:29" s="10" customFormat="1" x14ac:dyDescent="0.25">
      <c r="B126" s="23"/>
      <c r="L126" s="18"/>
      <c r="M126" s="24"/>
      <c r="N126" s="24"/>
      <c r="O126" s="24"/>
      <c r="P126" s="24"/>
      <c r="Q126" s="5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19"/>
      <c r="AC126" s="19"/>
    </row>
    <row r="127" spans="2:29" s="10" customFormat="1" x14ac:dyDescent="0.25">
      <c r="B127" s="23"/>
      <c r="L127" s="18"/>
      <c r="M127" s="24"/>
      <c r="N127" s="24"/>
      <c r="O127" s="24"/>
      <c r="P127" s="24"/>
      <c r="Q127" s="5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19"/>
      <c r="AC127" s="19"/>
    </row>
    <row r="128" spans="2:29" s="10" customFormat="1" x14ac:dyDescent="0.25">
      <c r="B128" s="23"/>
      <c r="L128" s="18"/>
      <c r="M128" s="24"/>
      <c r="N128" s="24"/>
      <c r="O128" s="24"/>
      <c r="P128" s="24"/>
      <c r="Q128" s="5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19"/>
      <c r="AC128" s="19"/>
    </row>
    <row r="129" spans="1:29" s="10" customFormat="1" x14ac:dyDescent="0.25">
      <c r="B129" s="23"/>
      <c r="L129" s="18"/>
      <c r="M129" s="24"/>
      <c r="N129" s="24"/>
      <c r="O129" s="24"/>
      <c r="P129" s="24"/>
      <c r="Q129" s="5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19"/>
      <c r="AC129" s="19"/>
    </row>
    <row r="130" spans="1:29" s="10" customFormat="1" x14ac:dyDescent="0.25">
      <c r="A130"/>
      <c r="B130" s="23"/>
      <c r="C130"/>
      <c r="D130"/>
      <c r="E130"/>
      <c r="F130"/>
      <c r="G130"/>
      <c r="H130"/>
      <c r="I130"/>
      <c r="J130"/>
      <c r="K130"/>
      <c r="L130" s="18"/>
      <c r="M130" s="24"/>
      <c r="N130" s="24"/>
      <c r="O130" s="24"/>
      <c r="P130" s="24"/>
      <c r="Q130" s="5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19"/>
      <c r="AC130" s="19"/>
    </row>
    <row r="131" spans="1:29" s="10" customFormat="1" x14ac:dyDescent="0.25">
      <c r="A131"/>
      <c r="B131" s="23"/>
      <c r="C131"/>
      <c r="D131"/>
      <c r="E131"/>
      <c r="F131"/>
      <c r="G131"/>
      <c r="H131"/>
      <c r="I131"/>
      <c r="J131"/>
      <c r="K131"/>
      <c r="L131" s="18"/>
      <c r="M131" s="24"/>
      <c r="N131" s="24"/>
      <c r="O131" s="24"/>
      <c r="P131" s="24"/>
      <c r="Q131" s="5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19"/>
      <c r="AC131" s="19"/>
    </row>
    <row r="132" spans="1:29" s="22" customFormat="1" ht="15.75" thickBot="1" x14ac:dyDescent="0.3">
      <c r="A132" s="11" t="str">
        <f ca="1">CONCATENATE("Table ",N132,"a. Six-Year Completion Rates for Class of ",A134,", School Percentile Distribution")</f>
        <v>Table 5a. Six-Year Completion Rates for Class of 2013, School Percentile Distribution</v>
      </c>
      <c r="B132" s="23"/>
      <c r="M132" s="24"/>
      <c r="N132" s="24">
        <f>5+5*($M$1-1)</f>
        <v>5</v>
      </c>
      <c r="O132" s="24"/>
      <c r="P132" s="24"/>
      <c r="Q132" s="5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19"/>
      <c r="AC132" s="19"/>
    </row>
    <row r="133" spans="1:29" s="22" customFormat="1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  <c r="M133" s="24"/>
      <c r="N133" s="24"/>
      <c r="O133" s="24"/>
      <c r="P133" s="24"/>
      <c r="Q133" s="5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19"/>
      <c r="AC133" s="19"/>
    </row>
    <row r="134" spans="1:29" s="22" customFormat="1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2493</v>
      </c>
      <c r="C134" s="16">
        <f ca="1">IF(ISBLANK(INDIRECT(CONCATENATE("'ALL DATA'!",Y$1,$N134))),"*",INDIRECT(CONCATENATE("'ALL DATA'!",Y$1,$N134)))</f>
        <v>0.17391304347826086</v>
      </c>
      <c r="D134" s="16">
        <f t="shared" ref="D134:E134" ca="1" si="38">IF(ISBLANK(INDIRECT(CONCATENATE("'ALL DATA'!",Z$1,$N134))),"*",INDIRECT(CONCATENATE("'ALL DATA'!",Z$1,$N134)))</f>
        <v>0.2594142259414226</v>
      </c>
      <c r="E134" s="16">
        <f t="shared" ca="1" si="38"/>
        <v>0.34638554216867468</v>
      </c>
      <c r="M134" s="24"/>
      <c r="N134" s="24">
        <f>9+8*($M$1-1)</f>
        <v>9</v>
      </c>
      <c r="O134" s="24"/>
      <c r="P134" s="24"/>
      <c r="Q134" s="5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19"/>
      <c r="AC134" s="19"/>
    </row>
    <row r="135" spans="1:29" s="22" customFormat="1" x14ac:dyDescent="0.25">
      <c r="B135" s="23"/>
      <c r="M135" s="24"/>
      <c r="N135" s="24"/>
      <c r="O135" s="24"/>
      <c r="P135" s="24"/>
      <c r="Q135" s="5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19"/>
      <c r="AC135" s="19"/>
    </row>
    <row r="136" spans="1:29" s="22" customFormat="1" x14ac:dyDescent="0.25">
      <c r="B136" s="23"/>
      <c r="M136" s="24"/>
      <c r="N136" s="24"/>
      <c r="O136" s="24"/>
      <c r="P136" s="24"/>
      <c r="Q136" s="5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9"/>
      <c r="AC136" s="19"/>
    </row>
    <row r="137" spans="1:29" s="22" customFormat="1" ht="15.75" thickBot="1" x14ac:dyDescent="0.3">
      <c r="A137" s="11" t="str">
        <f ca="1">CONCATENATE("Table ",N137,"b. Six-Year Completion Rates for Class of ",A139, ", Student-Weighted Totals")</f>
        <v>Table 5b. Six-Year Completion Rates for Class of 2013, Student-Weighted Totals</v>
      </c>
      <c r="B137" s="23"/>
      <c r="M137" s="24"/>
      <c r="N137" s="24">
        <f>5+5*($M$1-1)</f>
        <v>5</v>
      </c>
      <c r="O137" s="24"/>
      <c r="P137" s="24"/>
      <c r="Q137" s="5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19"/>
      <c r="AC137" s="19"/>
    </row>
    <row r="138" spans="1:29" s="22" customFormat="1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4"/>
      <c r="N138" s="25"/>
      <c r="O138" s="24"/>
      <c r="P138" s="24"/>
      <c r="Q138" s="5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19"/>
      <c r="AC138" s="19"/>
    </row>
    <row r="139" spans="1:29" s="22" customFormat="1" ht="15.75" thickBot="1" x14ac:dyDescent="0.3">
      <c r="A139" s="14">
        <f ca="1">INDIRECT(CONCATENATE("'All DATA'!",O$1,$N139))</f>
        <v>2013</v>
      </c>
      <c r="B139" s="15">
        <f t="shared" ref="B139" ca="1" si="39">INDIRECT(CONCATENATE("'All DATA'!",P$1,$N139))</f>
        <v>504641</v>
      </c>
      <c r="C139" s="16">
        <f ca="1">IF(ISBLANK(INDIRECT(CONCATENATE("'All DATA'!",Q$1,$N139))),"*",INDIRECT(CONCATENATE("'All DATA'!",Q$1,$N139)))</f>
        <v>0.28196282109459991</v>
      </c>
      <c r="D139" s="16">
        <f t="shared" ref="D139:I139" ca="1" si="40">IF(ISBLANK(INDIRECT(CONCATENATE("'All DATA'!",R$1,$N139))),"*",INDIRECT(CONCATENATE("'All DATA'!",R$1,$N139)))</f>
        <v>0.23366115713943181</v>
      </c>
      <c r="E139" s="16">
        <f t="shared" ca="1" si="40"/>
        <v>4.8301663955168127E-2</v>
      </c>
      <c r="F139" s="16">
        <f t="shared" ca="1" si="40"/>
        <v>8.9959000556831495E-2</v>
      </c>
      <c r="G139" s="16">
        <f t="shared" ca="1" si="40"/>
        <v>0.19200382053776843</v>
      </c>
      <c r="H139" s="16">
        <f t="shared" ca="1" si="40"/>
        <v>0.24479976854833435</v>
      </c>
      <c r="I139" s="16">
        <f t="shared" ca="1" si="40"/>
        <v>3.7163052546265563E-2</v>
      </c>
      <c r="K139" s="5"/>
      <c r="L139" s="5"/>
      <c r="M139" s="24"/>
      <c r="N139" s="24">
        <f>9+8*($M$1-1)</f>
        <v>9</v>
      </c>
      <c r="O139" s="24"/>
      <c r="P139" s="24"/>
      <c r="Q139" s="5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19"/>
      <c r="AC139" s="19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2"/>
      <c r="L140" s="22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s="22" customFormat="1" x14ac:dyDescent="0.25">
      <c r="B141" s="23"/>
      <c r="M141" s="24"/>
      <c r="N141" s="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19"/>
      <c r="AC141" s="19"/>
    </row>
    <row r="142" spans="1:29" s="22" customFormat="1" x14ac:dyDescent="0.25">
      <c r="A142" s="22" t="str">
        <f ca="1">CONCATENATE("Figure ", RIGHT(A137,LEN(A137)-6))</f>
        <v>Figure 5b. Six-Year Completion Rates for Class of 2013, Student-Weighted Totals</v>
      </c>
      <c r="B142" s="23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19"/>
      <c r="AC142" s="19"/>
    </row>
    <row r="143" spans="1:29" s="22" customFormat="1" x14ac:dyDescent="0.25">
      <c r="B143" s="23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19"/>
      <c r="AC143" s="19"/>
    </row>
    <row r="144" spans="1:29" s="22" customFormat="1" x14ac:dyDescent="0.25">
      <c r="B144" s="23"/>
      <c r="M144" s="24"/>
      <c r="N144" s="24"/>
      <c r="O144" s="24"/>
      <c r="P144" s="24"/>
      <c r="Q144" s="5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19"/>
      <c r="AC144" s="19"/>
    </row>
    <row r="145" spans="2:29" s="22" customFormat="1" x14ac:dyDescent="0.25">
      <c r="B145" s="23"/>
      <c r="M145" s="24"/>
      <c r="N145" s="24"/>
      <c r="O145" s="24"/>
      <c r="P145" s="24"/>
      <c r="Q145" s="5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19"/>
      <c r="AC145" s="19"/>
    </row>
    <row r="146" spans="2:29" s="22" customFormat="1" x14ac:dyDescent="0.25">
      <c r="B146" s="23"/>
      <c r="M146" s="24"/>
      <c r="N146" s="24"/>
      <c r="O146" s="24"/>
      <c r="P146" s="24"/>
      <c r="Q146" s="5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19"/>
      <c r="AC146" s="19"/>
    </row>
    <row r="147" spans="2:29" s="22" customFormat="1" x14ac:dyDescent="0.25">
      <c r="B147" s="23"/>
      <c r="M147" s="24"/>
      <c r="N147" s="24"/>
      <c r="O147" s="24"/>
      <c r="P147" s="24"/>
      <c r="Q147" s="5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19"/>
      <c r="AC147" s="19"/>
    </row>
    <row r="148" spans="2:29" s="22" customFormat="1" x14ac:dyDescent="0.25">
      <c r="B148" s="23"/>
      <c r="M148" s="24"/>
      <c r="N148" s="24"/>
      <c r="O148" s="24"/>
      <c r="P148" s="24"/>
      <c r="Q148" s="5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19"/>
      <c r="AC148" s="19"/>
    </row>
    <row r="149" spans="2:29" s="22" customFormat="1" x14ac:dyDescent="0.25">
      <c r="B149" s="23"/>
      <c r="M149" s="24"/>
      <c r="N149" s="24"/>
      <c r="O149" s="24"/>
      <c r="P149" s="24"/>
      <c r="Q149" s="5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19"/>
      <c r="AC149" s="19"/>
    </row>
    <row r="150" spans="2:29" s="22" customFormat="1" x14ac:dyDescent="0.25">
      <c r="B150" s="23"/>
      <c r="M150" s="24"/>
      <c r="N150" s="24"/>
      <c r="O150" s="24"/>
      <c r="P150" s="24"/>
      <c r="Q150" s="5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19"/>
      <c r="AC150" s="19"/>
    </row>
    <row r="151" spans="2:29" s="22" customFormat="1" x14ac:dyDescent="0.25">
      <c r="B151" s="23"/>
      <c r="M151" s="24"/>
      <c r="N151" s="24"/>
      <c r="O151" s="24"/>
      <c r="P151" s="24"/>
      <c r="Q151" s="5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19"/>
      <c r="AC151" s="19"/>
    </row>
    <row r="152" spans="2:29" s="22" customFormat="1" x14ac:dyDescent="0.25">
      <c r="B152" s="23"/>
      <c r="M152" s="24"/>
      <c r="N152" s="24"/>
      <c r="O152" s="24"/>
      <c r="P152" s="24"/>
      <c r="Q152" s="5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19"/>
      <c r="AC152" s="19"/>
    </row>
    <row r="153" spans="2:29" s="22" customFormat="1" x14ac:dyDescent="0.25">
      <c r="B153" s="23"/>
      <c r="M153" s="24"/>
      <c r="N153" s="24"/>
      <c r="O153" s="24"/>
      <c r="P153" s="24"/>
      <c r="Q153" s="5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19"/>
      <c r="AC153" s="19"/>
    </row>
    <row r="154" spans="2:29" s="22" customFormat="1" x14ac:dyDescent="0.25">
      <c r="B154" s="23"/>
      <c r="M154" s="24"/>
      <c r="N154" s="24"/>
      <c r="O154" s="24"/>
      <c r="P154" s="24"/>
      <c r="Q154" s="5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19"/>
      <c r="AC154" s="19"/>
    </row>
    <row r="155" spans="2:29" s="22" customFormat="1" x14ac:dyDescent="0.25">
      <c r="B155" s="23"/>
      <c r="M155" s="24"/>
      <c r="N155" s="24"/>
      <c r="O155" s="24"/>
      <c r="P155" s="24"/>
      <c r="Q155" s="5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19"/>
      <c r="AC155" s="19"/>
    </row>
    <row r="156" spans="2:29" s="22" customFormat="1" x14ac:dyDescent="0.25">
      <c r="B156" s="23"/>
      <c r="M156" s="24"/>
      <c r="N156" s="24"/>
      <c r="O156" s="24"/>
      <c r="P156" s="24"/>
      <c r="Q156" s="5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19"/>
      <c r="AC156" s="19"/>
    </row>
    <row r="157" spans="2:29" s="22" customFormat="1" x14ac:dyDescent="0.25">
      <c r="B157" s="23"/>
      <c r="M157" s="24"/>
      <c r="N157" s="24"/>
      <c r="O157" s="24"/>
      <c r="P157" s="24"/>
      <c r="Q157" s="5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19"/>
      <c r="AC157" s="19"/>
    </row>
    <row r="158" spans="2:29" s="22" customFormat="1" x14ac:dyDescent="0.25">
      <c r="B158" s="23"/>
      <c r="M158" s="24"/>
      <c r="N158" s="24"/>
      <c r="O158" s="24"/>
      <c r="P158" s="24"/>
      <c r="Q158" s="5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19"/>
      <c r="AC158" s="19"/>
    </row>
    <row r="159" spans="2:29" s="22" customFormat="1" x14ac:dyDescent="0.25">
      <c r="B159" s="23"/>
      <c r="M159" s="24"/>
      <c r="N159" s="24"/>
      <c r="O159" s="24"/>
      <c r="P159" s="24"/>
      <c r="Q159" s="5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19"/>
      <c r="AC159" s="19"/>
    </row>
    <row r="160" spans="2:29" s="22" customFormat="1" x14ac:dyDescent="0.25">
      <c r="B160" s="23"/>
      <c r="M160" s="24"/>
      <c r="N160" s="24"/>
      <c r="O160" s="24"/>
      <c r="P160" s="24"/>
      <c r="Q160" s="5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19"/>
      <c r="AC160" s="19"/>
    </row>
    <row r="161" spans="1:29" s="22" customFormat="1" x14ac:dyDescent="0.25">
      <c r="B161" s="23"/>
      <c r="M161" s="24"/>
      <c r="N161" s="24"/>
      <c r="O161" s="24"/>
      <c r="P161" s="24"/>
      <c r="Q161" s="5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19"/>
      <c r="AC161" s="19"/>
    </row>
    <row r="163" spans="1:29" x14ac:dyDescent="0.25">
      <c r="A163" s="28"/>
    </row>
    <row r="164" spans="1:29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8" customWidth="1"/>
    <col min="2" max="2" width="10.7109375" style="41" customWidth="1"/>
    <col min="3" max="9" width="10.7109375" style="38" customWidth="1"/>
    <col min="10" max="12" width="9.140625" style="3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38"/>
  </cols>
  <sheetData>
    <row r="1" spans="1:30" ht="32.25" thickBot="1" x14ac:dyDescent="0.3">
      <c r="A1" s="17" t="str">
        <f ca="1">INDIRECT(CONCATENATE("'All DATA'!A",$N1))</f>
        <v>Higher Income Schools</v>
      </c>
      <c r="M1" s="27">
        <v>2</v>
      </c>
      <c r="N1" s="24">
        <f>2+8*($M$1-1)</f>
        <v>10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38" t="str">
        <f ca="1">CONCATENATE("Table ",N2,"a. College Enrollment Rates in the First Fall after High School Graduation for Classes ",A4," and ",A5,", School Percentile Distribution")</f>
        <v>Table 6a. College Enrollment Rates in the First Fall after High School Graduation for Classes 2018 and 2019, School Percentile Distribution</v>
      </c>
      <c r="N2" s="24">
        <f>1+5*($M$1-1)</f>
        <v>6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2018</v>
      </c>
      <c r="B4" s="15">
        <f ca="1">INDIRECT(CONCATENATE("'ALL DATA'!",X$1,$N4))</f>
        <v>4029</v>
      </c>
      <c r="C4" s="16">
        <f ca="1">IF(ISBLANK(INDIRECT(CONCATENATE("'ALL DATA'!",Y$1,$N4))),"*",INDIRECT(CONCATENATE("'ALL DATA'!",Y$1,$N4)))</f>
        <v>0.57894736842105265</v>
      </c>
      <c r="D4" s="16">
        <f t="shared" ref="D4:E5" ca="1" si="0">IF(ISBLANK(INDIRECT(CONCATENATE("'ALL DATA'!",Z$1,$N4))),"*",INDIRECT(CONCATENATE("'ALL DATA'!",Z$1,$N4)))</f>
        <v>0.69024390243902434</v>
      </c>
      <c r="E4" s="16">
        <f t="shared" ca="1" si="0"/>
        <v>0.78297872340425534</v>
      </c>
      <c r="N4" s="24">
        <f>3+8*($M$1-1)</f>
        <v>11</v>
      </c>
    </row>
    <row r="5" spans="1:30" ht="15.75" thickBot="1" x14ac:dyDescent="0.3">
      <c r="A5" s="14">
        <f ca="1">INDIRECT(CONCATENATE("'ALL DATA'!",O$1,$N5))</f>
        <v>2019</v>
      </c>
      <c r="B5" s="15">
        <f ca="1">INDIRECT(CONCATENATE("'ALL DATA'!",X$1,$N5))</f>
        <v>3676</v>
      </c>
      <c r="C5" s="16">
        <f ca="1">IF(ISBLANK(INDIRECT(CONCATENATE("'ALL DATA'!",Y$1,$N5))),"*",INDIRECT(CONCATENATE("'ALL DATA'!",Y$1,$N5)))</f>
        <v>0.55913699948190354</v>
      </c>
      <c r="D5" s="16">
        <f t="shared" ca="1" si="0"/>
        <v>0.677207015789693</v>
      </c>
      <c r="E5" s="16">
        <f t="shared" ca="1" si="0"/>
        <v>0.77903764615186955</v>
      </c>
      <c r="N5" s="24">
        <f>2+8*($M$1-1)</f>
        <v>10</v>
      </c>
    </row>
    <row r="8" spans="1:30" ht="15.75" thickBot="1" x14ac:dyDescent="0.3">
      <c r="A8" s="38" t="str">
        <f ca="1">CONCATENATE("Table ",N8,"b. College Enrollment Rates in the First Fall after High School Graduation for Classes ",A10," and ",A11,", Student-Weighted Totals")</f>
        <v>Table 6b. College Enrollment Rates in the First Fall after High School Graduation for Classes 2018 and 2019, Student-Weighted Totals</v>
      </c>
      <c r="N8" s="24">
        <f>1+5*($M$1-1)</f>
        <v>6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1">INDIRECT(CONCATENATE("'All DATA'!",P$1,$N10))</f>
        <v>957379</v>
      </c>
      <c r="C10" s="16">
        <f ca="1">IF(ISBLANK(INDIRECT(CONCATENATE("'All DATA'!",Q$1,$N10))),"*",INDIRECT(CONCATENATE("'All DATA'!",Q$1,$N10)))</f>
        <v>0.70003311123390011</v>
      </c>
      <c r="D10" s="16">
        <f t="shared" ref="D10:I11" ca="1" si="2">IF(ISBLANK(INDIRECT(CONCATENATE("'All DATA'!",R$1,$N10))),"*",INDIRECT(CONCATENATE("'All DATA'!",R$1,$N10)))</f>
        <v>0.55428727807900524</v>
      </c>
      <c r="E10" s="16">
        <f t="shared" ca="1" si="2"/>
        <v>0.14574583315489478</v>
      </c>
      <c r="F10" s="16">
        <f t="shared" ca="1" si="2"/>
        <v>0.19687500979236019</v>
      </c>
      <c r="G10" s="16">
        <f t="shared" ca="1" si="2"/>
        <v>0.50315810144153983</v>
      </c>
      <c r="H10" s="16">
        <f t="shared" ca="1" si="2"/>
        <v>0.52589726743536258</v>
      </c>
      <c r="I10" s="16">
        <f t="shared" ca="1" si="2"/>
        <v>0.17413584379853747</v>
      </c>
      <c r="N10" s="24">
        <f>3+8*($M$1-1)</f>
        <v>11</v>
      </c>
    </row>
    <row r="11" spans="1:30" s="9" customFormat="1" ht="15.75" thickBot="1" x14ac:dyDescent="0.3">
      <c r="A11" s="14">
        <f ca="1">INDIRECT(CONCATENATE("'All DATA'!",O$1,$N11))</f>
        <v>2019</v>
      </c>
      <c r="B11" s="15">
        <f t="shared" ca="1" si="1"/>
        <v>872323</v>
      </c>
      <c r="C11" s="16">
        <f ca="1">IF(ISBLANK(INDIRECT(CONCATENATE("'All DATA'!",Q$1,$N11))),"*",INDIRECT(CONCATENATE("'All DATA'!",Q$1,$N11)))</f>
        <v>0.6761876048206914</v>
      </c>
      <c r="D11" s="16">
        <f t="shared" ca="1" si="2"/>
        <v>0.53752222513908265</v>
      </c>
      <c r="E11" s="16">
        <f t="shared" ca="1" si="2"/>
        <v>0.13866537968160877</v>
      </c>
      <c r="F11" s="16">
        <f t="shared" ca="1" si="2"/>
        <v>0.19183146609684715</v>
      </c>
      <c r="G11" s="16">
        <f t="shared" ca="1" si="2"/>
        <v>0.48435613872384425</v>
      </c>
      <c r="H11" s="16">
        <f t="shared" ca="1" si="2"/>
        <v>0.50820968838377523</v>
      </c>
      <c r="I11" s="16">
        <f t="shared" ca="1" si="2"/>
        <v>0.16797791643691615</v>
      </c>
      <c r="J11" s="38"/>
      <c r="K11" s="38"/>
      <c r="L11" s="38"/>
      <c r="M11" s="24"/>
      <c r="N11" s="24">
        <f>2+8*($M$1-1)</f>
        <v>10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38" t="str">
        <f ca="1">CONCATENATE("Figure ", RIGHT(A8,LEN(A8)-6))</f>
        <v>Figure 6b.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7a. College Enrollment Rates in the First Year after High School Graduation for Classes 2017 and 2018, School Percentile Distribution</v>
      </c>
      <c r="N35" s="24">
        <f>2+5*($M$1-1)</f>
        <v>7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2017</v>
      </c>
      <c r="B37" s="15">
        <f ca="1">INDIRECT(CONCATENATE("'ALL DATA'!",X$1,$N37))</f>
        <v>4099</v>
      </c>
      <c r="C37" s="16">
        <f ca="1">IF(ISBLANK(INDIRECT(CONCATENATE("'ALL DATA'!",Y$1,$N37))),"*",INDIRECT(CONCATENATE("'ALL DATA'!",Y$1,$N37)))</f>
        <v>0.61722488038277512</v>
      </c>
      <c r="D37" s="16">
        <f t="shared" ref="D37:E38" ca="1" si="3">IF(ISBLANK(INDIRECT(CONCATENATE("'ALL DATA'!",Z$1,$N37))),"*",INDIRECT(CONCATENATE("'ALL DATA'!",Z$1,$N37)))</f>
        <v>0.72605790645879731</v>
      </c>
      <c r="E37" s="16">
        <f t="shared" ca="1" si="3"/>
        <v>0.81481481481481477</v>
      </c>
      <c r="N37" s="24">
        <f>5+8*($M$1-1)</f>
        <v>13</v>
      </c>
    </row>
    <row r="38" spans="1:14" ht="15.75" thickBot="1" x14ac:dyDescent="0.3">
      <c r="A38" s="14">
        <f ca="1">INDIRECT(CONCATENATE("'ALL DATA'!",O$1,$N38))</f>
        <v>2018</v>
      </c>
      <c r="B38" s="15">
        <f ca="1">INDIRECT(CONCATENATE("'ALL DATA'!",X$1,$N38))</f>
        <v>4029</v>
      </c>
      <c r="C38" s="16">
        <f ca="1">IF(ISBLANK(INDIRECT(CONCATENATE("'ALL DATA'!",Y$1,$N38))),"*",INDIRECT(CONCATENATE("'ALL DATA'!",Y$1,$N38)))</f>
        <v>0.61209964412811391</v>
      </c>
      <c r="D38" s="16">
        <f t="shared" ca="1" si="3"/>
        <v>0.71794871794871795</v>
      </c>
      <c r="E38" s="16">
        <f t="shared" ca="1" si="3"/>
        <v>0.81132075471698117</v>
      </c>
      <c r="N38" s="24">
        <f>4+8*($M$1-1)</f>
        <v>12</v>
      </c>
    </row>
    <row r="41" spans="1:14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7b. College Enrollment Rates in the First Year after High School Graduation for Classes 2017 and 2018, Student-Weighted Totals</v>
      </c>
      <c r="N41" s="24">
        <f>2+5*($M$1-1)</f>
        <v>7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2017</v>
      </c>
      <c r="B43" s="15">
        <f t="shared" ref="B43:B44" ca="1" si="4">INDIRECT(CONCATENATE("'All DATA'!",P$1,$N43))</f>
        <v>939684</v>
      </c>
      <c r="C43" s="16">
        <f ca="1">IF(ISBLANK(INDIRECT(CONCATENATE("'All DATA'!",Q$1,$N43))),"*",INDIRECT(CONCATENATE("'All DATA'!",Q$1,$N43)))</f>
        <v>0.73784378578330589</v>
      </c>
      <c r="D43" s="16">
        <f t="shared" ref="D43:I44" ca="1" si="5">IF(ISBLANK(INDIRECT(CONCATENATE("'All DATA'!",R$1,$N43))),"*",INDIRECT(CONCATENATE("'All DATA'!",R$1,$N43)))</f>
        <v>0.5855883467208125</v>
      </c>
      <c r="E43" s="16">
        <f t="shared" ca="1" si="5"/>
        <v>0.15225543906249334</v>
      </c>
      <c r="F43" s="16">
        <f t="shared" ca="1" si="5"/>
        <v>0.21984305362228154</v>
      </c>
      <c r="G43" s="16">
        <f t="shared" ca="1" si="5"/>
        <v>0.51800073216102438</v>
      </c>
      <c r="H43" s="16">
        <f t="shared" ca="1" si="5"/>
        <v>0.55702129652095811</v>
      </c>
      <c r="I43" s="16">
        <f t="shared" ca="1" si="5"/>
        <v>0.18082248926234776</v>
      </c>
      <c r="N43" s="24">
        <f>5+8*($M$1-1)</f>
        <v>13</v>
      </c>
    </row>
    <row r="44" spans="1:14" ht="15.75" thickBot="1" x14ac:dyDescent="0.3">
      <c r="A44" s="14">
        <f ca="1">INDIRECT(CONCATENATE("'All DATA'!",O$1,$N44))</f>
        <v>2018</v>
      </c>
      <c r="B44" s="15">
        <f t="shared" ca="1" si="4"/>
        <v>957379</v>
      </c>
      <c r="C44" s="16">
        <f ca="1">IF(ISBLANK(INDIRECT(CONCATENATE("'All DATA'!",Q$1,$N44))),"*",INDIRECT(CONCATENATE("'All DATA'!",Q$1,$N44)))</f>
        <v>0.73075657602683997</v>
      </c>
      <c r="D44" s="16">
        <f t="shared" ca="1" si="5"/>
        <v>0.58062794358347114</v>
      </c>
      <c r="E44" s="16">
        <f t="shared" ca="1" si="5"/>
        <v>0.15012863244336883</v>
      </c>
      <c r="F44" s="16">
        <f t="shared" ca="1" si="5"/>
        <v>0.21241013224647709</v>
      </c>
      <c r="G44" s="16">
        <f t="shared" ca="1" si="5"/>
        <v>0.51834644378036288</v>
      </c>
      <c r="H44" s="16">
        <f t="shared" ca="1" si="5"/>
        <v>0.55116939059661851</v>
      </c>
      <c r="I44" s="16">
        <f t="shared" ca="1" si="5"/>
        <v>0.17958718543022148</v>
      </c>
      <c r="N44" s="24">
        <f>4+8*($M$1-1)</f>
        <v>12</v>
      </c>
    </row>
    <row r="47" spans="1:14" x14ac:dyDescent="0.25">
      <c r="A47" s="38" t="str">
        <f ca="1">CONCATENATE("Figure ", RIGHT(A41,LEN(A41)-6))</f>
        <v>Figure 7b. College Enrollment Rates in the First Year after High School Graduation for Classes 2017 and 2018, Student-Weighted Totals</v>
      </c>
    </row>
    <row r="68" spans="1:29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8a. College Enrollment Rates in the First Two Years after High School Graduation for Classes 2016 and 2017, School Percentile Distribution</v>
      </c>
      <c r="N68" s="24">
        <f>3+5*($M$1-1)</f>
        <v>8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2016</v>
      </c>
      <c r="B70" s="15">
        <f ca="1">INDIRECT(CONCATENATE("'ALL DATA'!",X$1,$N70))</f>
        <v>3991</v>
      </c>
      <c r="C70" s="16">
        <f ca="1">IF(ISBLANK(INDIRECT(CONCATENATE("'ALL DATA'!",Y$1,$N70))),"*",INDIRECT(CONCATENATE("'ALL DATA'!",Y$1,$N70)))</f>
        <v>0.67654320987654326</v>
      </c>
      <c r="D70" s="16">
        <f t="shared" ref="D70:E71" ca="1" si="6">IF(ISBLANK(INDIRECT(CONCATENATE("'ALL DATA'!",Z$1,$N70))),"*",INDIRECT(CONCATENATE("'ALL DATA'!",Z$1,$N70)))</f>
        <v>0.77200902934537241</v>
      </c>
      <c r="E70" s="16">
        <f t="shared" ca="1" si="6"/>
        <v>0.85</v>
      </c>
      <c r="N70" s="24">
        <f>7+8*($M$1-1)</f>
        <v>15</v>
      </c>
    </row>
    <row r="71" spans="1:29" ht="15.75" thickBot="1" x14ac:dyDescent="0.3">
      <c r="A71" s="14">
        <f ca="1">INDIRECT(CONCATENATE("'ALL DATA'!",O$1,$N71))</f>
        <v>2017</v>
      </c>
      <c r="B71" s="15">
        <f ca="1">INDIRECT(CONCATENATE("'ALL DATA'!",X$1,$N71))</f>
        <v>4099</v>
      </c>
      <c r="C71" s="16">
        <f ca="1">IF(ISBLANK(INDIRECT(CONCATENATE("'ALL DATA'!",Y$1,$N71))),"*",INDIRECT(CONCATENATE("'ALL DATA'!",Y$1,$N71)))</f>
        <v>0.65705128205128205</v>
      </c>
      <c r="D71" s="16">
        <f t="shared" ca="1" si="6"/>
        <v>0.75917065390749605</v>
      </c>
      <c r="E71" s="16">
        <f t="shared" ca="1" si="6"/>
        <v>0.84459459459459463</v>
      </c>
      <c r="N71" s="24">
        <f>6+8*($M$1-1)</f>
        <v>14</v>
      </c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8b. College Enrollment Rates in the First Two Years after High School Graduation for Classes 2016 and 2017, Student-Weighted Totals</v>
      </c>
      <c r="N74" s="24">
        <f>3+5*($M$1-1)</f>
        <v>8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2016</v>
      </c>
      <c r="B76" s="15">
        <f t="shared" ref="B76:B77" ca="1" si="7">INDIRECT(CONCATENATE("'All DATA'!",P$1,$N76))</f>
        <v>929768</v>
      </c>
      <c r="C76" s="16">
        <f ca="1">IF(ISBLANK(INDIRECT(CONCATENATE("'All DATA'!",Q$1,$N76))),"*",INDIRECT(CONCATENATE("'All DATA'!",Q$1,$N76)))</f>
        <v>0.78195851007993389</v>
      </c>
      <c r="D76" s="16">
        <f t="shared" ref="D76:I77" ca="1" si="8">IF(ISBLANK(INDIRECT(CONCATENATE("'All DATA'!",R$1,$N76))),"*",INDIRECT(CONCATENATE("'All DATA'!",R$1,$N76)))</f>
        <v>0.6249021261217852</v>
      </c>
      <c r="E76" s="16">
        <f t="shared" ca="1" si="8"/>
        <v>0.15705638395814869</v>
      </c>
      <c r="F76" s="16">
        <f t="shared" ca="1" si="8"/>
        <v>0.2492976742585247</v>
      </c>
      <c r="G76" s="16">
        <f t="shared" ca="1" si="8"/>
        <v>0.53266083582140922</v>
      </c>
      <c r="H76" s="16">
        <f t="shared" ca="1" si="8"/>
        <v>0.59120662358781972</v>
      </c>
      <c r="I76" s="16">
        <f t="shared" ca="1" si="8"/>
        <v>0.19075188649211416</v>
      </c>
      <c r="K76" s="5"/>
      <c r="L76" s="5"/>
      <c r="N76" s="24">
        <f>7+8*($M$1-1)</f>
        <v>15</v>
      </c>
    </row>
    <row r="77" spans="1:29" ht="15.75" thickBot="1" x14ac:dyDescent="0.3">
      <c r="A77" s="14">
        <f ca="1">INDIRECT(CONCATENATE("'All DATA'!",O$1,$N77))</f>
        <v>2017</v>
      </c>
      <c r="B77" s="15">
        <f t="shared" ca="1" si="7"/>
        <v>939684</v>
      </c>
      <c r="C77" s="16">
        <f ca="1">IF(ISBLANK(INDIRECT(CONCATENATE("'All DATA'!",Q$1,$N77))),"*",INDIRECT(CONCATENATE("'All DATA'!",Q$1,$N77)))</f>
        <v>0.77137420664819234</v>
      </c>
      <c r="D77" s="16">
        <f t="shared" ca="1" si="8"/>
        <v>0.61435652836485455</v>
      </c>
      <c r="E77" s="16">
        <f t="shared" ca="1" si="8"/>
        <v>0.15701767828333779</v>
      </c>
      <c r="F77" s="16">
        <f t="shared" ca="1" si="8"/>
        <v>0.24044785268239111</v>
      </c>
      <c r="G77" s="16">
        <f t="shared" ca="1" si="8"/>
        <v>0.53092635396580123</v>
      </c>
      <c r="H77" s="16">
        <f t="shared" ca="1" si="8"/>
        <v>0.58311517488857956</v>
      </c>
      <c r="I77" s="16">
        <f t="shared" ca="1" si="8"/>
        <v>0.18825903175961281</v>
      </c>
      <c r="K77" s="5"/>
      <c r="L77" s="5"/>
      <c r="N77" s="24">
        <f>6+8*($M$1-1)</f>
        <v>14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8"/>
      <c r="L78" s="3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38" t="str">
        <f ca="1">CONCATENATE("Figure ", RIGHT(A74,LEN(A74)-6))</f>
        <v>Figure 8b. College Enrollment Rates in the First Two Years after High School Graduation for Classes 2016 and 2017,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 ca="1">CONCATENATE("Table ",N101,"a. Persistence Rates from First to Second Year of College for Class of ",A103,", School Percentile Distribution")</f>
        <v>Table 9a. Persistence Rates from First to Second Year of College for Class of 2017, School Percentile Distribution</v>
      </c>
      <c r="N101" s="24">
        <f>4+5*($M$1-1)</f>
        <v>9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4099</v>
      </c>
      <c r="C103" s="16">
        <f ca="1">IF(ISBLANK(INDIRECT(CONCATENATE("'ALL DATA'!",Y$1,$N103))),"*",INDIRECT(CONCATENATE("'ALL DATA'!",Y$1,$N103)))</f>
        <v>0.79629629629629628</v>
      </c>
      <c r="D103" s="16">
        <f t="shared" ref="D103:E103" ca="1" si="9">IF(ISBLANK(INDIRECT(CONCATENATE("'ALL DATA'!",Z$1,$N103))),"*",INDIRECT(CONCATENATE("'ALL DATA'!",Z$1,$N103)))</f>
        <v>0.86262254901960789</v>
      </c>
      <c r="E103" s="16">
        <f t="shared" ca="1" si="9"/>
        <v>0.91446028513238287</v>
      </c>
      <c r="N103" s="24">
        <f>8+8*($M$1-1)</f>
        <v>16</v>
      </c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9b. Persistence Rates from First to Second Year of College for Class of 2017, Student-Weighted Totals</v>
      </c>
      <c r="N106" s="24">
        <f>4+5*($M$1-1)</f>
        <v>9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2017</v>
      </c>
      <c r="B108" s="15">
        <f t="shared" ref="B108" ca="1" si="10">INDIRECT(CONCATENATE("'All DATA'!",P$1,$N108))</f>
        <v>693340</v>
      </c>
      <c r="C108" s="16">
        <f ca="1">IF(ISBLANK(INDIRECT(CONCATENATE("'All DATA'!",Q$1,$N108))),"*",INDIRECT(CONCATENATE("'All DATA'!",Q$1,$N108)))</f>
        <v>0.87770934894856778</v>
      </c>
      <c r="D108" s="16">
        <f t="shared" ref="D108:I108" ca="1" si="11">IF(ISBLANK(INDIRECT(CONCATENATE("'All DATA'!",R$1,$N108))),"*",INDIRECT(CONCATENATE("'All DATA'!",R$1,$N108)))</f>
        <v>0.86316485785108343</v>
      </c>
      <c r="E108" s="16">
        <f t="shared" ca="1" si="11"/>
        <v>0.93364879221650643</v>
      </c>
      <c r="F108" s="16">
        <f t="shared" ca="1" si="11"/>
        <v>0.7510395337467265</v>
      </c>
      <c r="G108" s="16">
        <f t="shared" ca="1" si="11"/>
        <v>0.93146888488506585</v>
      </c>
      <c r="H108" s="16">
        <f t="shared" ca="1" si="11"/>
        <v>0.86023185792015655</v>
      </c>
      <c r="I108" s="16">
        <f t="shared" ca="1" si="11"/>
        <v>0.93154852986181402</v>
      </c>
      <c r="K108" s="5"/>
      <c r="L108" s="5"/>
      <c r="N108" s="24">
        <f>8+8*($M$1-1)</f>
        <v>16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8"/>
      <c r="L109" s="3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38" t="str">
        <f ca="1">CONCATENATE("Figure ", RIGHT(A106,LEN(A106)-6))</f>
        <v>Figure 9b. Persistence Rates from First to Second Year of College for Class of 2017,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 ca="1">CONCATENATE("Table ",N132,"a. Six-Year Completion Rates for Class of ",A134,", School Percentile Distribution")</f>
        <v>Table 10a. Six-Year Completion Rates for Class of 2013, School Percentile Distribution</v>
      </c>
      <c r="N132" s="24">
        <f>5+5*($M$1-1)</f>
        <v>10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3897</v>
      </c>
      <c r="C134" s="16">
        <f ca="1">IF(ISBLANK(INDIRECT(CONCATENATE("'ALL DATA'!",Y$1,$N134))),"*",INDIRECT(CONCATENATE("'ALL DATA'!",Y$1,$N134)))</f>
        <v>0.38215488215488214</v>
      </c>
      <c r="D134" s="16">
        <f t="shared" ref="D134:E134" ca="1" si="12">IF(ISBLANK(INDIRECT(CONCATENATE("'ALL DATA'!",Z$1,$N134))),"*",INDIRECT(CONCATENATE("'ALL DATA'!",Z$1,$N134)))</f>
        <v>0.48293963254593175</v>
      </c>
      <c r="E134" s="16">
        <f t="shared" ca="1" si="12"/>
        <v>0.59090909090909094</v>
      </c>
      <c r="N134" s="24">
        <f>9+8*($M$1-1)</f>
        <v>17</v>
      </c>
    </row>
    <row r="137" spans="1:29" ht="15.75" thickBot="1" x14ac:dyDescent="0.3">
      <c r="A137" s="11" t="str">
        <f ca="1">CONCATENATE("Table ",N137,"b. Six-Year Completion Rates for Class of ",A139, ", Student-Weighted Totals")</f>
        <v>Table 10b. Six-Year Completion Rates for Class of 2013, Student-Weighted Totals</v>
      </c>
      <c r="N137" s="24">
        <f>5+5*($M$1-1)</f>
        <v>10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2013</v>
      </c>
      <c r="B139" s="15">
        <f t="shared" ref="B139" ca="1" si="13">INDIRECT(CONCATENATE("'All DATA'!",P$1,$N139))</f>
        <v>916850</v>
      </c>
      <c r="C139" s="16">
        <f ca="1">IF(ISBLANK(INDIRECT(CONCATENATE("'All DATA'!",Q$1,$N139))),"*",INDIRECT(CONCATENATE("'All DATA'!",Q$1,$N139)))</f>
        <v>0.50749195615422371</v>
      </c>
      <c r="D139" s="16">
        <f t="shared" ref="D139:I139" ca="1" si="14">IF(ISBLANK(INDIRECT(CONCATENATE("'All DATA'!",R$1,$N139))),"*",INDIRECT(CONCATENATE("'All DATA'!",R$1,$N139)))</f>
        <v>0.37777280907454874</v>
      </c>
      <c r="E139" s="16">
        <f t="shared" ca="1" si="14"/>
        <v>0.12971914707967497</v>
      </c>
      <c r="F139" s="16">
        <f t="shared" ca="1" si="14"/>
        <v>9.3495119157986584E-2</v>
      </c>
      <c r="G139" s="16">
        <f t="shared" ca="1" si="14"/>
        <v>0.41399683699623713</v>
      </c>
      <c r="H139" s="16">
        <f t="shared" ca="1" si="14"/>
        <v>0.36506844085728307</v>
      </c>
      <c r="I139" s="16">
        <f t="shared" ca="1" si="14"/>
        <v>0.14242351529694061</v>
      </c>
      <c r="K139" s="5"/>
      <c r="L139" s="5"/>
      <c r="N139" s="24">
        <f>9+8*($M$1-1)</f>
        <v>17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8"/>
      <c r="L140" s="38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38" t="str">
        <f ca="1">CONCATENATE("Figure ", RIGHT(A137,LEN(A137)-6))</f>
        <v>Figure 10b. Six-Year Completion Rates for Class of 2013,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8" customWidth="1"/>
    <col min="2" max="2" width="10.7109375" style="41" customWidth="1"/>
    <col min="3" max="9" width="10.7109375" style="38" customWidth="1"/>
    <col min="10" max="12" width="9.140625" style="3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38"/>
  </cols>
  <sheetData>
    <row r="1" spans="1:30" ht="32.25" thickBot="1" x14ac:dyDescent="0.3">
      <c r="A1" s="17" t="str">
        <f ca="1">INDIRECT(CONCATENATE("'All DATA'!A",$N1))</f>
        <v>High Minority Schools</v>
      </c>
      <c r="M1" s="27">
        <v>3</v>
      </c>
      <c r="N1" s="24">
        <f>2+8*($M$1-1)</f>
        <v>18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38" t="str">
        <f ca="1">CONCATENATE("Table ",N2,"a. College Enrollment Rates in the First Fall after High School Graduation for Classes ",A4," and ",A5,", School Percentile Distribution")</f>
        <v>Table 11a. College Enrollment Rates in the First Fall after High School Graduation for Classes 2018 and 2019, School Percentile Distribution</v>
      </c>
      <c r="N2" s="24">
        <f>1+5*($M$1-1)</f>
        <v>11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2018</v>
      </c>
      <c r="B4" s="15">
        <f ca="1">INDIRECT(CONCATENATE("'ALL DATA'!",X$1,$N4))</f>
        <v>2353</v>
      </c>
      <c r="C4" s="16">
        <f ca="1">IF(ISBLANK(INDIRECT(CONCATENATE("'ALL DATA'!",Y$1,$N4))),"*",INDIRECT(CONCATENATE("'ALL DATA'!",Y$1,$N4)))</f>
        <v>0.4622222222222222</v>
      </c>
      <c r="D4" s="16">
        <f t="shared" ref="D4:E5" ca="1" si="0">IF(ISBLANK(INDIRECT(CONCATENATE("'ALL DATA'!",Z$1,$N4))),"*",INDIRECT(CONCATENATE("'ALL DATA'!",Z$1,$N4)))</f>
        <v>0.5874524714828897</v>
      </c>
      <c r="E4" s="16">
        <f t="shared" ca="1" si="0"/>
        <v>0.69611307420494695</v>
      </c>
      <c r="N4" s="24">
        <f>3+8*($M$1-1)</f>
        <v>19</v>
      </c>
    </row>
    <row r="5" spans="1:30" ht="15.75" thickBot="1" x14ac:dyDescent="0.3">
      <c r="A5" s="14">
        <f ca="1">INDIRECT(CONCATENATE("'ALL DATA'!",O$1,$N5))</f>
        <v>2019</v>
      </c>
      <c r="B5" s="15">
        <f ca="1">INDIRECT(CONCATENATE("'ALL DATA'!",X$1,$N5))</f>
        <v>2180</v>
      </c>
      <c r="C5" s="16">
        <f ca="1">IF(ISBLANK(INDIRECT(CONCATENATE("'ALL DATA'!",Y$1,$N5))),"*",INDIRECT(CONCATENATE("'ALL DATA'!",Y$1,$N5)))</f>
        <v>0.45402089205770191</v>
      </c>
      <c r="D5" s="16">
        <f t="shared" ca="1" si="0"/>
        <v>0.58087479023439614</v>
      </c>
      <c r="E5" s="16">
        <f t="shared" ca="1" si="0"/>
        <v>0.69230769230769229</v>
      </c>
      <c r="N5" s="24">
        <f>2+8*($M$1-1)</f>
        <v>18</v>
      </c>
    </row>
    <row r="8" spans="1:30" ht="15.75" thickBot="1" x14ac:dyDescent="0.3">
      <c r="A8" s="38" t="str">
        <f ca="1">CONCATENATE("Table ",N8,"b. College Enrollment Rates in the First Fall after High School Graduation for Classes ",A10," and ",A11,", Student-Weighted Totals")</f>
        <v>Table 11b. College Enrollment Rates in the First Fall after High School Graduation for Classes 2018 and 2019, Student-Weighted Totals</v>
      </c>
      <c r="N8" s="24">
        <f>1+5*($M$1-1)</f>
        <v>11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1">INDIRECT(CONCATENATE("'All DATA'!",P$1,$N10))</f>
        <v>679853</v>
      </c>
      <c r="C10" s="16">
        <f ca="1">IF(ISBLANK(INDIRECT(CONCATENATE("'All DATA'!",Q$1,$N10))),"*",INDIRECT(CONCATENATE("'All DATA'!",Q$1,$N10)))</f>
        <v>0.59088508839410869</v>
      </c>
      <c r="D10" s="16">
        <f t="shared" ref="D10:I11" ca="1" si="2">IF(ISBLANK(INDIRECT(CONCATENATE("'All DATA'!",R$1,$N10))),"*",INDIRECT(CONCATENATE("'All DATA'!",R$1,$N10)))</f>
        <v>0.51299619182382072</v>
      </c>
      <c r="E10" s="16">
        <f t="shared" ca="1" si="2"/>
        <v>7.7888896570287983E-2</v>
      </c>
      <c r="F10" s="16">
        <f t="shared" ca="1" si="2"/>
        <v>0.24566487167078765</v>
      </c>
      <c r="G10" s="16">
        <f t="shared" ca="1" si="2"/>
        <v>0.34522021672332109</v>
      </c>
      <c r="H10" s="16">
        <f t="shared" ca="1" si="2"/>
        <v>0.52059195149539683</v>
      </c>
      <c r="I10" s="16">
        <f t="shared" ca="1" si="2"/>
        <v>7.029313689871193E-2</v>
      </c>
      <c r="N10" s="24">
        <f>3+8*($M$1-1)</f>
        <v>19</v>
      </c>
    </row>
    <row r="11" spans="1:30" s="9" customFormat="1" ht="15.75" thickBot="1" x14ac:dyDescent="0.3">
      <c r="A11" s="14">
        <f ca="1">INDIRECT(CONCATENATE("'All DATA'!",O$1,$N11))</f>
        <v>2019</v>
      </c>
      <c r="B11" s="15">
        <f t="shared" ca="1" si="1"/>
        <v>646460</v>
      </c>
      <c r="C11" s="16">
        <f ca="1">IF(ISBLANK(INDIRECT(CONCATENATE("'All DATA'!",Q$1,$N11))),"*",INDIRECT(CONCATENATE("'All DATA'!",Q$1,$N11)))</f>
        <v>0.57597531169755278</v>
      </c>
      <c r="D11" s="16">
        <f t="shared" ca="1" si="2"/>
        <v>0.5027085975930452</v>
      </c>
      <c r="E11" s="16">
        <f t="shared" ca="1" si="2"/>
        <v>7.3266714104507621E-2</v>
      </c>
      <c r="F11" s="16">
        <f t="shared" ca="1" si="2"/>
        <v>0.24215728738050304</v>
      </c>
      <c r="G11" s="16">
        <f t="shared" ca="1" si="2"/>
        <v>0.33381802431704977</v>
      </c>
      <c r="H11" s="16">
        <f t="shared" ca="1" si="2"/>
        <v>0.5076586331714259</v>
      </c>
      <c r="I11" s="16">
        <f t="shared" ca="1" si="2"/>
        <v>6.8316678526126912E-2</v>
      </c>
      <c r="J11" s="38"/>
      <c r="K11" s="38"/>
      <c r="L11" s="38"/>
      <c r="M11" s="24"/>
      <c r="N11" s="24">
        <f>2+8*($M$1-1)</f>
        <v>18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38" t="str">
        <f ca="1">CONCATENATE("Figure ", RIGHT(A8,LEN(A8)-6))</f>
        <v>Figure 11b.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12a. College Enrollment Rates in the First Year after High School Graduation for Classes 2017 and 2018, School Percentile Distribution</v>
      </c>
      <c r="N35" s="24">
        <f>2+5*($M$1-1)</f>
        <v>12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2017</v>
      </c>
      <c r="B37" s="15">
        <f ca="1">INDIRECT(CONCATENATE("'ALL DATA'!",X$1,$N37))</f>
        <v>2325</v>
      </c>
      <c r="C37" s="16">
        <f ca="1">IF(ISBLANK(INDIRECT(CONCATENATE("'ALL DATA'!",Y$1,$N37))),"*",INDIRECT(CONCATENATE("'ALL DATA'!",Y$1,$N37)))</f>
        <v>0.5357142857142857</v>
      </c>
      <c r="D37" s="16">
        <f t="shared" ref="D37:E38" ca="1" si="3">IF(ISBLANK(INDIRECT(CONCATENATE("'ALL DATA'!",Z$1,$N37))),"*",INDIRECT(CONCATENATE("'ALL DATA'!",Z$1,$N37)))</f>
        <v>0.65083135391923985</v>
      </c>
      <c r="E37" s="16">
        <f t="shared" ca="1" si="3"/>
        <v>0.74820143884892087</v>
      </c>
      <c r="N37" s="24">
        <f>5+8*($M$1-1)</f>
        <v>21</v>
      </c>
    </row>
    <row r="38" spans="1:14" ht="15.75" thickBot="1" x14ac:dyDescent="0.3">
      <c r="A38" s="14">
        <f ca="1">INDIRECT(CONCATENATE("'ALL DATA'!",O$1,$N38))</f>
        <v>2018</v>
      </c>
      <c r="B38" s="15">
        <f ca="1">INDIRECT(CONCATENATE("'ALL DATA'!",X$1,$N38))</f>
        <v>2353</v>
      </c>
      <c r="C38" s="16">
        <f ca="1">IF(ISBLANK(INDIRECT(CONCATENATE("'ALL DATA'!",Y$1,$N38))),"*",INDIRECT(CONCATENATE("'ALL DATA'!",Y$1,$N38)))</f>
        <v>0.5113122171945701</v>
      </c>
      <c r="D38" s="16">
        <f t="shared" ca="1" si="3"/>
        <v>0.63591022443890277</v>
      </c>
      <c r="E38" s="16">
        <f t="shared" ca="1" si="3"/>
        <v>0.73799126637554591</v>
      </c>
      <c r="N38" s="24">
        <f>4+8*($M$1-1)</f>
        <v>20</v>
      </c>
    </row>
    <row r="41" spans="1:14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12b. College Enrollment Rates in the First Year after High School Graduation for Classes 2017 and 2018, Student-Weighted Totals</v>
      </c>
      <c r="N41" s="24">
        <f>2+5*($M$1-1)</f>
        <v>12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2017</v>
      </c>
      <c r="B43" s="15">
        <f t="shared" ref="B43:B44" ca="1" si="4">INDIRECT(CONCATENATE("'All DATA'!",P$1,$N43))</f>
        <v>643353</v>
      </c>
      <c r="C43" s="16">
        <f ca="1">IF(ISBLANK(INDIRECT(CONCATENATE("'All DATA'!",Q$1,$N43))),"*",INDIRECT(CONCATENATE("'All DATA'!",Q$1,$N43)))</f>
        <v>0.6538743116143082</v>
      </c>
      <c r="D43" s="16">
        <f t="shared" ref="D43:I44" ca="1" si="5">IF(ISBLANK(INDIRECT(CONCATENATE("'All DATA'!",R$1,$N43))),"*",INDIRECT(CONCATENATE("'All DATA'!",R$1,$N43)))</f>
        <v>0.56975408523780879</v>
      </c>
      <c r="E43" s="16">
        <f t="shared" ca="1" si="5"/>
        <v>8.4120226376499366E-2</v>
      </c>
      <c r="F43" s="16">
        <f t="shared" ca="1" si="5"/>
        <v>0.28439907795564801</v>
      </c>
      <c r="G43" s="16">
        <f t="shared" ca="1" si="5"/>
        <v>0.3694752336586602</v>
      </c>
      <c r="H43" s="16">
        <f t="shared" ca="1" si="5"/>
        <v>0.57809631726284016</v>
      </c>
      <c r="I43" s="16">
        <f t="shared" ca="1" si="5"/>
        <v>7.5777994351468009E-2</v>
      </c>
      <c r="N43" s="24">
        <f>5+8*($M$1-1)</f>
        <v>21</v>
      </c>
    </row>
    <row r="44" spans="1:14" ht="15.75" thickBot="1" x14ac:dyDescent="0.3">
      <c r="A44" s="14">
        <f ca="1">INDIRECT(CONCATENATE("'All DATA'!",O$1,$N44))</f>
        <v>2018</v>
      </c>
      <c r="B44" s="15">
        <f t="shared" ca="1" si="4"/>
        <v>679853</v>
      </c>
      <c r="C44" s="16">
        <f ca="1">IF(ISBLANK(INDIRECT(CONCATENATE("'All DATA'!",Q$1,$N44))),"*",INDIRECT(CONCATENATE("'All DATA'!",Q$1,$N44)))</f>
        <v>0.63659202798251979</v>
      </c>
      <c r="D44" s="16">
        <f t="shared" ca="1" si="5"/>
        <v>0.55385943726070197</v>
      </c>
      <c r="E44" s="16">
        <f t="shared" ca="1" si="5"/>
        <v>8.2732590721817809E-2</v>
      </c>
      <c r="F44" s="16">
        <f t="shared" ca="1" si="5"/>
        <v>0.27282956756828314</v>
      </c>
      <c r="G44" s="16">
        <f t="shared" ca="1" si="5"/>
        <v>0.3637624604142366</v>
      </c>
      <c r="H44" s="16">
        <f t="shared" ca="1" si="5"/>
        <v>0.56123456100068692</v>
      </c>
      <c r="I44" s="16">
        <f t="shared" ca="1" si="5"/>
        <v>7.5357466981832835E-2</v>
      </c>
      <c r="N44" s="24">
        <f>4+8*($M$1-1)</f>
        <v>20</v>
      </c>
    </row>
    <row r="47" spans="1:14" x14ac:dyDescent="0.25">
      <c r="A47" s="38" t="str">
        <f ca="1">CONCATENATE("Figure ", RIGHT(A41,LEN(A41)-6))</f>
        <v>Figure 12b. College Enrollment Rates in the First Year after High School Graduation for Classes 2017 and 2018, Student-Weighted Totals</v>
      </c>
    </row>
    <row r="68" spans="1:29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13a. College Enrollment Rates in the First Two Years after High School Graduation for Classes 2016 and 2017, School Percentile Distribution</v>
      </c>
      <c r="N68" s="24">
        <f>3+5*($M$1-1)</f>
        <v>13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2016</v>
      </c>
      <c r="B70" s="15">
        <f ca="1">INDIRECT(CONCATENATE("'ALL DATA'!",X$1,$N70))</f>
        <v>2327</v>
      </c>
      <c r="C70" s="16">
        <f ca="1">IF(ISBLANK(INDIRECT(CONCATENATE("'ALL DATA'!",Y$1,$N70))),"*",INDIRECT(CONCATENATE("'ALL DATA'!",Y$1,$N70)))</f>
        <v>0.58132530120481929</v>
      </c>
      <c r="D70" s="16">
        <f t="shared" ref="D70:E71" ca="1" si="6">IF(ISBLANK(INDIRECT(CONCATENATE("'ALL DATA'!",Z$1,$N70))),"*",INDIRECT(CONCATENATE("'ALL DATA'!",Z$1,$N70)))</f>
        <v>0.68810289389067525</v>
      </c>
      <c r="E70" s="16">
        <f t="shared" ca="1" si="6"/>
        <v>0.77777777777777779</v>
      </c>
      <c r="N70" s="24">
        <f>7+8*($M$1-1)</f>
        <v>23</v>
      </c>
    </row>
    <row r="71" spans="1:29" ht="15.75" thickBot="1" x14ac:dyDescent="0.3">
      <c r="A71" s="14">
        <f ca="1">INDIRECT(CONCATENATE("'ALL DATA'!",O$1,$N71))</f>
        <v>2017</v>
      </c>
      <c r="B71" s="15">
        <f ca="1">INDIRECT(CONCATENATE("'ALL DATA'!",X$1,$N71))</f>
        <v>2325</v>
      </c>
      <c r="C71" s="16">
        <f ca="1">IF(ISBLANK(INDIRECT(CONCATENATE("'ALL DATA'!",Y$1,$N71))),"*",INDIRECT(CONCATENATE("'ALL DATA'!",Y$1,$N71)))</f>
        <v>0.58214285714285718</v>
      </c>
      <c r="D71" s="16">
        <f t="shared" ca="1" si="6"/>
        <v>0.68877551020408168</v>
      </c>
      <c r="E71" s="16">
        <f t="shared" ca="1" si="6"/>
        <v>0.78181818181818186</v>
      </c>
      <c r="N71" s="24">
        <f>6+8*($M$1-1)</f>
        <v>22</v>
      </c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13b. College Enrollment Rates in the First Two Years after High School Graduation for Classes 2016 and 2017, Student-Weighted Totals</v>
      </c>
      <c r="N74" s="24">
        <f>3+5*($M$1-1)</f>
        <v>13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2016</v>
      </c>
      <c r="B76" s="15">
        <f t="shared" ref="B76:B77" ca="1" si="7">INDIRECT(CONCATENATE("'All DATA'!",P$1,$N76))</f>
        <v>641552</v>
      </c>
      <c r="C76" s="16">
        <f ca="1">IF(ISBLANK(INDIRECT(CONCATENATE("'All DATA'!",Q$1,$N76))),"*",INDIRECT(CONCATENATE("'All DATA'!",Q$1,$N76)))</f>
        <v>0.6909276255081428</v>
      </c>
      <c r="D76" s="16">
        <f t="shared" ref="D76:I77" ca="1" si="8">IF(ISBLANK(INDIRECT(CONCATENATE("'All DATA'!",R$1,$N76))),"*",INDIRECT(CONCATENATE("'All DATA'!",R$1,$N76)))</f>
        <v>0.60595088161209065</v>
      </c>
      <c r="E76" s="16">
        <f t="shared" ca="1" si="8"/>
        <v>8.4976743896052073E-2</v>
      </c>
      <c r="F76" s="16">
        <f t="shared" ca="1" si="8"/>
        <v>0.31690650173329676</v>
      </c>
      <c r="G76" s="16">
        <f t="shared" ca="1" si="8"/>
        <v>0.37402112377484598</v>
      </c>
      <c r="H76" s="16">
        <f t="shared" ca="1" si="8"/>
        <v>0.60864590867147172</v>
      </c>
      <c r="I76" s="16">
        <f t="shared" ca="1" si="8"/>
        <v>8.2281716836671071E-2</v>
      </c>
      <c r="K76" s="5"/>
      <c r="L76" s="5"/>
      <c r="N76" s="24">
        <f>7+8*($M$1-1)</f>
        <v>23</v>
      </c>
    </row>
    <row r="77" spans="1:29" ht="15.75" thickBot="1" x14ac:dyDescent="0.3">
      <c r="A77" s="14">
        <f ca="1">INDIRECT(CONCATENATE("'All DATA'!",O$1,$N77))</f>
        <v>2017</v>
      </c>
      <c r="B77" s="15">
        <f t="shared" ca="1" si="7"/>
        <v>643353</v>
      </c>
      <c r="C77" s="16">
        <f ca="1">IF(ISBLANK(INDIRECT(CONCATENATE("'All DATA'!",Q$1,$N77))),"*",INDIRECT(CONCATENATE("'All DATA'!",Q$1,$N77)))</f>
        <v>0.6924176929306306</v>
      </c>
      <c r="D77" s="16">
        <f t="shared" ca="1" si="8"/>
        <v>0.60402764889570737</v>
      </c>
      <c r="E77" s="16">
        <f t="shared" ca="1" si="8"/>
        <v>8.8390044034923287E-2</v>
      </c>
      <c r="F77" s="16">
        <f t="shared" ca="1" si="8"/>
        <v>0.31157544924792452</v>
      </c>
      <c r="G77" s="16">
        <f t="shared" ca="1" si="8"/>
        <v>0.38084224368270608</v>
      </c>
      <c r="H77" s="16">
        <f t="shared" ca="1" si="8"/>
        <v>0.61024352105298341</v>
      </c>
      <c r="I77" s="16">
        <f t="shared" ca="1" si="8"/>
        <v>8.2174171877647265E-2</v>
      </c>
      <c r="K77" s="5"/>
      <c r="L77" s="5"/>
      <c r="N77" s="24">
        <f>6+8*($M$1-1)</f>
        <v>22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8"/>
      <c r="L78" s="3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38" t="str">
        <f ca="1">CONCATENATE("Figure ", RIGHT(A74,LEN(A74)-6))</f>
        <v>Figure 13b. College Enrollment Rates in the First Two Years after High School Graduation for Classes 2016 and 2017,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 ca="1">CONCATENATE("Table ",N101,"a. Persistence Rates from First to Second Year of College for Class of ",A103,", School Percentile Distribution")</f>
        <v>Table 14a. Persistence Rates from First to Second Year of College for Class of 2017, School Percentile Distribution</v>
      </c>
      <c r="N101" s="24">
        <f>4+5*($M$1-1)</f>
        <v>14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2325</v>
      </c>
      <c r="C103" s="16">
        <f ca="1">IF(ISBLANK(INDIRECT(CONCATENATE("'ALL DATA'!",Y$1,$N103))),"*",INDIRECT(CONCATENATE("'ALL DATA'!",Y$1,$N103)))</f>
        <v>0.7</v>
      </c>
      <c r="D103" s="16">
        <f t="shared" ref="D103:E103" ca="1" si="9">IF(ISBLANK(INDIRECT(CONCATENATE("'ALL DATA'!",Z$1,$N103))),"*",INDIRECT(CONCATENATE("'ALL DATA'!",Z$1,$N103)))</f>
        <v>0.78326996197718635</v>
      </c>
      <c r="E103" s="16">
        <f t="shared" ca="1" si="9"/>
        <v>0.84615384615384615</v>
      </c>
      <c r="N103" s="24">
        <f>8+8*($M$1-1)</f>
        <v>24</v>
      </c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14b. Persistence Rates from First to Second Year of College for Class of 2017, Student-Weighted Totals</v>
      </c>
      <c r="N106" s="24">
        <f>4+5*($M$1-1)</f>
        <v>14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2017</v>
      </c>
      <c r="B108" s="15">
        <f t="shared" ref="B108" ca="1" si="10">INDIRECT(CONCATENATE("'All DATA'!",P$1,$N108))</f>
        <v>420672</v>
      </c>
      <c r="C108" s="16">
        <f ca="1">IF(ISBLANK(INDIRECT(CONCATENATE("'All DATA'!",Q$1,$N108))),"*",INDIRECT(CONCATENATE("'All DATA'!",Q$1,$N108)))</f>
        <v>0.80639785866423241</v>
      </c>
      <c r="D108" s="16">
        <f t="shared" ref="D108:I108" ca="1" si="11">IF(ISBLANK(INDIRECT(CONCATENATE("'All DATA'!",R$1,$N108))),"*",INDIRECT(CONCATENATE("'All DATA'!",R$1,$N108)))</f>
        <v>0.79762817382479478</v>
      </c>
      <c r="E108" s="16">
        <f t="shared" ca="1" si="11"/>
        <v>0.86579574641068757</v>
      </c>
      <c r="F108" s="16">
        <f t="shared" ca="1" si="11"/>
        <v>0.71048101044439227</v>
      </c>
      <c r="G108" s="16">
        <f t="shared" ca="1" si="11"/>
        <v>0.88022868874183324</v>
      </c>
      <c r="H108" s="16">
        <f t="shared" ca="1" si="11"/>
        <v>0.79948375994837595</v>
      </c>
      <c r="I108" s="16">
        <f t="shared" ca="1" si="11"/>
        <v>0.85914424023629798</v>
      </c>
      <c r="K108" s="5"/>
      <c r="L108" s="5"/>
      <c r="N108" s="24">
        <f>8+8*($M$1-1)</f>
        <v>24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8"/>
      <c r="L109" s="3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38" t="str">
        <f ca="1">CONCATENATE("Figure ", RIGHT(A106,LEN(A106)-6))</f>
        <v>Figure 14b. Persistence Rates from First to Second Year of College for Class of 2017,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 ca="1">CONCATENATE("Table ",N132,"a. Six-Year Completion Rates for Class of ",A134,", School Percentile Distribution")</f>
        <v>Table 15a. Six-Year Completion Rates for Class of 2013, School Percentile Distribution</v>
      </c>
      <c r="N132" s="24">
        <f>5+5*($M$1-1)</f>
        <v>15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2120</v>
      </c>
      <c r="C134" s="16">
        <f ca="1">IF(ISBLANK(INDIRECT(CONCATENATE("'ALL DATA'!",Y$1,$N134))),"*",INDIRECT(CONCATENATE("'ALL DATA'!",Y$1,$N134)))</f>
        <v>0.18716779153996391</v>
      </c>
      <c r="D134" s="16">
        <f t="shared" ref="D134:E134" ca="1" si="12">IF(ISBLANK(INDIRECT(CONCATENATE("'ALL DATA'!",Z$1,$N134))),"*",INDIRECT(CONCATENATE("'ALL DATA'!",Z$1,$N134)))</f>
        <v>0.27806414662084766</v>
      </c>
      <c r="E134" s="16">
        <f t="shared" ca="1" si="12"/>
        <v>0.37852742448330684</v>
      </c>
      <c r="N134" s="24">
        <f>9+8*($M$1-1)</f>
        <v>25</v>
      </c>
    </row>
    <row r="137" spans="1:29" ht="15.75" thickBot="1" x14ac:dyDescent="0.3">
      <c r="A137" s="11" t="str">
        <f ca="1">CONCATENATE("Table ",N137,"b. Six-Year Completion Rates for Class of ",A139, ", Student-Weighted Totals")</f>
        <v>Table 15b. Six-Year Completion Rates for Class of 2013, Student-Weighted Totals</v>
      </c>
      <c r="N137" s="24">
        <f>5+5*($M$1-1)</f>
        <v>15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2013</v>
      </c>
      <c r="B139" s="15">
        <f t="shared" ref="B139" ca="1" si="13">INDIRECT(CONCATENATE("'All DATA'!",P$1,$N139))</f>
        <v>567099</v>
      </c>
      <c r="C139" s="16">
        <f ca="1">IF(ISBLANK(INDIRECT(CONCATENATE("'All DATA'!",Q$1,$N139))),"*",INDIRECT(CONCATENATE("'All DATA'!",Q$1,$N139)))</f>
        <v>0.31313403832487802</v>
      </c>
      <c r="D139" s="16">
        <f t="shared" ref="D139:I139" ca="1" si="14">IF(ISBLANK(INDIRECT(CONCATENATE("'All DATA'!",R$1,$N139))),"*",INDIRECT(CONCATENATE("'All DATA'!",R$1,$N139)))</f>
        <v>0.25574899620701147</v>
      </c>
      <c r="E139" s="16">
        <f t="shared" ca="1" si="14"/>
        <v>5.7385042117866547E-2</v>
      </c>
      <c r="F139" s="16">
        <f t="shared" ca="1" si="14"/>
        <v>8.6379979509750501E-2</v>
      </c>
      <c r="G139" s="16">
        <f t="shared" ca="1" si="14"/>
        <v>0.22675405881512753</v>
      </c>
      <c r="H139" s="16">
        <f t="shared" ca="1" si="14"/>
        <v>0.26415846263174508</v>
      </c>
      <c r="I139" s="16">
        <f t="shared" ca="1" si="14"/>
        <v>4.8975575693132947E-2</v>
      </c>
      <c r="K139" s="5"/>
      <c r="L139" s="5"/>
      <c r="N139" s="24">
        <f>9+8*($M$1-1)</f>
        <v>25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8"/>
      <c r="L140" s="38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38" t="str">
        <f ca="1">CONCATENATE("Figure ", RIGHT(A137,LEN(A137)-6))</f>
        <v>Figure 15b. Six-Year Completion Rates for Class of 2013,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8" customWidth="1"/>
    <col min="2" max="2" width="10.7109375" style="41" customWidth="1"/>
    <col min="3" max="9" width="10.7109375" style="38" customWidth="1"/>
    <col min="10" max="12" width="9.140625" style="3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38"/>
  </cols>
  <sheetData>
    <row r="1" spans="1:30" ht="32.25" thickBot="1" x14ac:dyDescent="0.3">
      <c r="A1" s="17" t="str">
        <f ca="1">INDIRECT(CONCATENATE("'All DATA'!A",$N1))</f>
        <v>Low Minority Schools</v>
      </c>
      <c r="M1" s="27">
        <v>4</v>
      </c>
      <c r="N1" s="24">
        <f>2+8*($M$1-1)</f>
        <v>26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38" t="str">
        <f ca="1">CONCATENATE("Table ",N2,"a. College Enrollment Rates in the First Fall after High School Graduation for Classes ",A4," and ",A5,", School Percentile Distribution")</f>
        <v>Table 16a. College Enrollment Rates in the First Fall after High School Graduation for Classes 2018 and 2019, School Percentile Distribution</v>
      </c>
      <c r="N2" s="24">
        <f>1+5*($M$1-1)</f>
        <v>16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2018</v>
      </c>
      <c r="B4" s="15">
        <f ca="1">INDIRECT(CONCATENATE("'ALL DATA'!",X$1,$N4))</f>
        <v>4289</v>
      </c>
      <c r="C4" s="16">
        <f ca="1">IF(ISBLANK(INDIRECT(CONCATENATE("'ALL DATA'!",Y$1,$N4))),"*",INDIRECT(CONCATENATE("'ALL DATA'!",Y$1,$N4)))</f>
        <v>0.5442359249329759</v>
      </c>
      <c r="D4" s="16">
        <f t="shared" ref="D4:E5" ca="1" si="0">IF(ISBLANK(INDIRECT(CONCATENATE("'ALL DATA'!",Z$1,$N4))),"*",INDIRECT(CONCATENATE("'ALL DATA'!",Z$1,$N4)))</f>
        <v>0.66666666666666663</v>
      </c>
      <c r="E4" s="16">
        <f t="shared" ca="1" si="0"/>
        <v>0.77336448598130836</v>
      </c>
      <c r="N4" s="24">
        <f>3+8*($M$1-1)</f>
        <v>27</v>
      </c>
    </row>
    <row r="5" spans="1:30" ht="15.75" thickBot="1" x14ac:dyDescent="0.3">
      <c r="A5" s="14">
        <f ca="1">INDIRECT(CONCATENATE("'ALL DATA'!",O$1,$N5))</f>
        <v>2019</v>
      </c>
      <c r="B5" s="15">
        <f ca="1">INDIRECT(CONCATENATE("'ALL DATA'!",X$1,$N5))</f>
        <v>3931</v>
      </c>
      <c r="C5" s="16">
        <f ca="1">IF(ISBLANK(INDIRECT(CONCATENATE("'ALL DATA'!",Y$1,$N5))),"*",INDIRECT(CONCATENATE("'ALL DATA'!",Y$1,$N5)))</f>
        <v>0.52941176470588236</v>
      </c>
      <c r="D5" s="16">
        <f t="shared" ca="1" si="0"/>
        <v>0.65873015873015872</v>
      </c>
      <c r="E5" s="16">
        <f t="shared" ca="1" si="0"/>
        <v>0.7665847665847666</v>
      </c>
      <c r="N5" s="24">
        <f>2+8*($M$1-1)</f>
        <v>26</v>
      </c>
    </row>
    <row r="8" spans="1:30" ht="15.75" thickBot="1" x14ac:dyDescent="0.3">
      <c r="A8" s="38" t="str">
        <f ca="1">CONCATENATE("Table ",N8,"b. College Enrollment Rates in the First Fall after High School Graduation for Classes ",A10," and ",A11,", Student-Weighted Totals")</f>
        <v>Table 16b. College Enrollment Rates in the First Fall after High School Graduation for Classes 2018 and 2019, Student-Weighted Totals</v>
      </c>
      <c r="N8" s="24">
        <f>1+5*($M$1-1)</f>
        <v>16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1">INDIRECT(CONCATENATE("'All DATA'!",P$1,$N10))</f>
        <v>854573</v>
      </c>
      <c r="C10" s="16">
        <f ca="1">IF(ISBLANK(INDIRECT(CONCATENATE("'All DATA'!",Q$1,$N10))),"*",INDIRECT(CONCATENATE("'All DATA'!",Q$1,$N10)))</f>
        <v>0.69604118080023591</v>
      </c>
      <c r="D10" s="16">
        <f t="shared" ref="D10:I11" ca="1" si="2">IF(ISBLANK(INDIRECT(CONCATENATE("'All DATA'!",R$1,$N10))),"*",INDIRECT(CONCATENATE("'All DATA'!",R$1,$N10)))</f>
        <v>0.54959377373261264</v>
      </c>
      <c r="E10" s="16">
        <f t="shared" ca="1" si="2"/>
        <v>0.14644740706762324</v>
      </c>
      <c r="F10" s="16">
        <f t="shared" ca="1" si="2"/>
        <v>0.19819839849843138</v>
      </c>
      <c r="G10" s="16">
        <f t="shared" ca="1" si="2"/>
        <v>0.49784278230180451</v>
      </c>
      <c r="H10" s="16">
        <f t="shared" ca="1" si="2"/>
        <v>0.52040960807327163</v>
      </c>
      <c r="I10" s="16">
        <f t="shared" ca="1" si="2"/>
        <v>0.17563157272696422</v>
      </c>
      <c r="N10" s="24">
        <f>3+8*($M$1-1)</f>
        <v>27</v>
      </c>
    </row>
    <row r="11" spans="1:30" s="9" customFormat="1" ht="15.75" thickBot="1" x14ac:dyDescent="0.3">
      <c r="A11" s="14">
        <f ca="1">INDIRECT(CONCATENATE("'All DATA'!",O$1,$N11))</f>
        <v>2019</v>
      </c>
      <c r="B11" s="15">
        <f t="shared" ca="1" si="1"/>
        <v>768370</v>
      </c>
      <c r="C11" s="16">
        <f ca="1">IF(ISBLANK(INDIRECT(CONCATENATE("'All DATA'!",Q$1,$N11))),"*",INDIRECT(CONCATENATE("'All DATA'!",Q$1,$N11)))</f>
        <v>0.67491442924632661</v>
      </c>
      <c r="D11" s="16">
        <f t="shared" ca="1" si="2"/>
        <v>0.53490245584809404</v>
      </c>
      <c r="E11" s="16">
        <f t="shared" ca="1" si="2"/>
        <v>0.14001197339823263</v>
      </c>
      <c r="F11" s="16">
        <f t="shared" ca="1" si="2"/>
        <v>0.19621796790608692</v>
      </c>
      <c r="G11" s="16">
        <f t="shared" ca="1" si="2"/>
        <v>0.47869646134023974</v>
      </c>
      <c r="H11" s="16">
        <f t="shared" ca="1" si="2"/>
        <v>0.50511732628811645</v>
      </c>
      <c r="I11" s="16">
        <f t="shared" ca="1" si="2"/>
        <v>0.16979710295821024</v>
      </c>
      <c r="J11" s="38"/>
      <c r="K11" s="38"/>
      <c r="L11" s="38"/>
      <c r="M11" s="24"/>
      <c r="N11" s="24">
        <f>2+8*($M$1-1)</f>
        <v>26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38" t="str">
        <f ca="1">CONCATENATE("Figure ", RIGHT(A8,LEN(A8)-6))</f>
        <v>Figure 16b.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17a. College Enrollment Rates in the First Year after High School Graduation for Classes 2017 and 2018, School Percentile Distribution</v>
      </c>
      <c r="N35" s="24">
        <f>2+5*($M$1-1)</f>
        <v>17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2017</v>
      </c>
      <c r="B37" s="15">
        <f ca="1">INDIRECT(CONCATENATE("'ALL DATA'!",X$1,$N37))</f>
        <v>4339</v>
      </c>
      <c r="C37" s="16">
        <f ca="1">IF(ISBLANK(INDIRECT(CONCATENATE("'ALL DATA'!",Y$1,$N37))),"*",INDIRECT(CONCATENATE("'ALL DATA'!",Y$1,$N37)))</f>
        <v>0.58510638297872342</v>
      </c>
      <c r="D37" s="16">
        <f t="shared" ref="D37:E38" ca="1" si="3">IF(ISBLANK(INDIRECT(CONCATENATE("'ALL DATA'!",Z$1,$N37))),"*",INDIRECT(CONCATENATE("'ALL DATA'!",Z$1,$N37)))</f>
        <v>0.70344827586206893</v>
      </c>
      <c r="E37" s="16">
        <f t="shared" ca="1" si="3"/>
        <v>0.80510440835266817</v>
      </c>
      <c r="N37" s="24">
        <f>5+8*($M$1-1)</f>
        <v>29</v>
      </c>
    </row>
    <row r="38" spans="1:14" ht="15.75" thickBot="1" x14ac:dyDescent="0.3">
      <c r="A38" s="14">
        <f ca="1">INDIRECT(CONCATENATE("'ALL DATA'!",O$1,$N38))</f>
        <v>2018</v>
      </c>
      <c r="B38" s="15">
        <f ca="1">INDIRECT(CONCATENATE("'ALL DATA'!",X$1,$N38))</f>
        <v>4289</v>
      </c>
      <c r="C38" s="16">
        <f ca="1">IF(ISBLANK(INDIRECT(CONCATENATE("'ALL DATA'!",Y$1,$N38))),"*",INDIRECT(CONCATENATE("'ALL DATA'!",Y$1,$N38)))</f>
        <v>0.57346938775510203</v>
      </c>
      <c r="D38" s="16">
        <f t="shared" ca="1" si="3"/>
        <v>0.69230769230769229</v>
      </c>
      <c r="E38" s="16">
        <f t="shared" ca="1" si="3"/>
        <v>0.8</v>
      </c>
      <c r="N38" s="24">
        <f>4+8*($M$1-1)</f>
        <v>28</v>
      </c>
    </row>
    <row r="41" spans="1:14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17b. College Enrollment Rates in the First Year after High School Graduation for Classes 2017 and 2018, Student-Weighted Totals</v>
      </c>
      <c r="N41" s="24">
        <f>2+5*($M$1-1)</f>
        <v>17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2017</v>
      </c>
      <c r="B43" s="15">
        <f t="shared" ref="B43:B44" ca="1" si="4">INDIRECT(CONCATENATE("'All DATA'!",P$1,$N43))</f>
        <v>851706</v>
      </c>
      <c r="C43" s="16">
        <f ca="1">IF(ISBLANK(INDIRECT(CONCATENATE("'All DATA'!",Q$1,$N43))),"*",INDIRECT(CONCATENATE("'All DATA'!",Q$1,$N43)))</f>
        <v>0.73050207465956563</v>
      </c>
      <c r="D43" s="16">
        <f t="shared" ref="D43:I44" ca="1" si="5">IF(ISBLANK(INDIRECT(CONCATENATE("'All DATA'!",R$1,$N43))),"*",INDIRECT(CONCATENATE("'All DATA'!",R$1,$N43)))</f>
        <v>0.57850009275501169</v>
      </c>
      <c r="E43" s="16">
        <f t="shared" ca="1" si="5"/>
        <v>0.15200198190455391</v>
      </c>
      <c r="F43" s="16">
        <f t="shared" ca="1" si="5"/>
        <v>0.21932098634974981</v>
      </c>
      <c r="G43" s="16">
        <f t="shared" ca="1" si="5"/>
        <v>0.51118108830981579</v>
      </c>
      <c r="H43" s="16">
        <f t="shared" ca="1" si="5"/>
        <v>0.54879970318396254</v>
      </c>
      <c r="I43" s="16">
        <f t="shared" ca="1" si="5"/>
        <v>0.18170237147560309</v>
      </c>
      <c r="N43" s="24">
        <f>5+8*($M$1-1)</f>
        <v>29</v>
      </c>
    </row>
    <row r="44" spans="1:14" ht="15.75" thickBot="1" x14ac:dyDescent="0.3">
      <c r="A44" s="14">
        <f ca="1">INDIRECT(CONCATENATE("'All DATA'!",O$1,$N44))</f>
        <v>2018</v>
      </c>
      <c r="B44" s="15">
        <f t="shared" ca="1" si="4"/>
        <v>854573</v>
      </c>
      <c r="C44" s="16">
        <f ca="1">IF(ISBLANK(INDIRECT(CONCATENATE("'All DATA'!",Q$1,$N44))),"*",INDIRECT(CONCATENATE("'All DATA'!",Q$1,$N44)))</f>
        <v>0.72491642024730485</v>
      </c>
      <c r="D44" s="16">
        <f t="shared" ca="1" si="5"/>
        <v>0.57415223743319765</v>
      </c>
      <c r="E44" s="16">
        <f t="shared" ca="1" si="5"/>
        <v>0.15076418281410717</v>
      </c>
      <c r="F44" s="16">
        <f t="shared" ca="1" si="5"/>
        <v>0.21273197257577761</v>
      </c>
      <c r="G44" s="16">
        <f t="shared" ca="1" si="5"/>
        <v>0.51218444767152715</v>
      </c>
      <c r="H44" s="16">
        <f t="shared" ca="1" si="5"/>
        <v>0.54387863880557896</v>
      </c>
      <c r="I44" s="16">
        <f t="shared" ca="1" si="5"/>
        <v>0.18103778144172586</v>
      </c>
      <c r="N44" s="24">
        <f>4+8*($M$1-1)</f>
        <v>28</v>
      </c>
    </row>
    <row r="47" spans="1:14" x14ac:dyDescent="0.25">
      <c r="A47" s="38" t="str">
        <f ca="1">CONCATENATE("Figure ", RIGHT(A41,LEN(A41)-6))</f>
        <v>Figure 17b. College Enrollment Rates in the First Year after High School Graduation for Classes 2017 and 2018, Student-Weighted Totals</v>
      </c>
    </row>
    <row r="68" spans="1:29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18a. College Enrollment Rates in the First Two Years after High School Graduation for Classes 2016 and 2017, School Percentile Distribution</v>
      </c>
      <c r="N68" s="24">
        <f>3+5*($M$1-1)</f>
        <v>18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2016</v>
      </c>
      <c r="B70" s="15">
        <f ca="1">INDIRECT(CONCATENATE("'ALL DATA'!",X$1,$N70))</f>
        <v>4309</v>
      </c>
      <c r="C70" s="16">
        <f ca="1">IF(ISBLANK(INDIRECT(CONCATENATE("'ALL DATA'!",Y$1,$N70))),"*",INDIRECT(CONCATENATE("'ALL DATA'!",Y$1,$N70)))</f>
        <v>0.63773584905660374</v>
      </c>
      <c r="D70" s="16">
        <f t="shared" ref="D70:E71" ca="1" si="6">IF(ISBLANK(INDIRECT(CONCATENATE("'ALL DATA'!",Z$1,$N70))),"*",INDIRECT(CONCATENATE("'ALL DATA'!",Z$1,$N70)))</f>
        <v>0.74503311258278149</v>
      </c>
      <c r="E70" s="16">
        <f t="shared" ca="1" si="6"/>
        <v>0.83720930232558144</v>
      </c>
      <c r="N70" s="24">
        <f>7+8*($M$1-1)</f>
        <v>31</v>
      </c>
    </row>
    <row r="71" spans="1:29" ht="15.75" thickBot="1" x14ac:dyDescent="0.3">
      <c r="A71" s="14">
        <f ca="1">INDIRECT(CONCATENATE("'ALL DATA'!",O$1,$N71))</f>
        <v>2017</v>
      </c>
      <c r="B71" s="15">
        <f ca="1">INDIRECT(CONCATENATE("'ALL DATA'!",X$1,$N71))</f>
        <v>4339</v>
      </c>
      <c r="C71" s="16">
        <f ca="1">IF(ISBLANK(INDIRECT(CONCATENATE("'ALL DATA'!",Y$1,$N71))),"*",INDIRECT(CONCATENATE("'ALL DATA'!",Y$1,$N71)))</f>
        <v>0.62135922330097082</v>
      </c>
      <c r="D71" s="16">
        <f t="shared" ca="1" si="6"/>
        <v>0.73684210526315785</v>
      </c>
      <c r="E71" s="16">
        <f t="shared" ca="1" si="6"/>
        <v>0.83333333333333337</v>
      </c>
      <c r="N71" s="24">
        <f>6+8*($M$1-1)</f>
        <v>30</v>
      </c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18b. College Enrollment Rates in the First Two Years after High School Graduation for Classes 2016 and 2017, Student-Weighted Totals</v>
      </c>
      <c r="N74" s="24">
        <f>3+5*($M$1-1)</f>
        <v>18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2016</v>
      </c>
      <c r="B76" s="15">
        <f t="shared" ref="B76:B77" ca="1" si="7">INDIRECT(CONCATENATE("'All DATA'!",P$1,$N76))</f>
        <v>854352</v>
      </c>
      <c r="C76" s="16">
        <f ca="1">IF(ISBLANK(INDIRECT(CONCATENATE("'All DATA'!",Q$1,$N76))),"*",INDIRECT(CONCATENATE("'All DATA'!",Q$1,$N76)))</f>
        <v>0.77150518755735342</v>
      </c>
      <c r="D76" s="16">
        <f t="shared" ref="D76:I77" ca="1" si="8">IF(ISBLANK(INDIRECT(CONCATENATE("'All DATA'!",R$1,$N76))),"*",INDIRECT(CONCATENATE("'All DATA'!",R$1,$N76)))</f>
        <v>0.6142175590388973</v>
      </c>
      <c r="E76" s="16">
        <f t="shared" ca="1" si="8"/>
        <v>0.1572876285184561</v>
      </c>
      <c r="F76" s="16">
        <f t="shared" ca="1" si="8"/>
        <v>0.24478552165852013</v>
      </c>
      <c r="G76" s="16">
        <f t="shared" ca="1" si="8"/>
        <v>0.52671966589883323</v>
      </c>
      <c r="H76" s="16">
        <f t="shared" ca="1" si="8"/>
        <v>0.58107314081315431</v>
      </c>
      <c r="I76" s="16">
        <f t="shared" ca="1" si="8"/>
        <v>0.19043204674419911</v>
      </c>
      <c r="K76" s="5"/>
      <c r="L76" s="5"/>
      <c r="N76" s="24">
        <f>7+8*($M$1-1)</f>
        <v>31</v>
      </c>
    </row>
    <row r="77" spans="1:29" ht="15.75" thickBot="1" x14ac:dyDescent="0.3">
      <c r="A77" s="14">
        <f ca="1">INDIRECT(CONCATENATE("'All DATA'!",O$1,$N77))</f>
        <v>2017</v>
      </c>
      <c r="B77" s="15">
        <f t="shared" ca="1" si="7"/>
        <v>851706</v>
      </c>
      <c r="C77" s="16">
        <f ca="1">IF(ISBLANK(INDIRECT(CONCATENATE("'All DATA'!",Q$1,$N77))),"*",INDIRECT(CONCATENATE("'All DATA'!",Q$1,$N77)))</f>
        <v>0.76326925018727121</v>
      </c>
      <c r="D77" s="16">
        <f t="shared" ca="1" si="8"/>
        <v>0.60654145914200441</v>
      </c>
      <c r="E77" s="16">
        <f t="shared" ca="1" si="8"/>
        <v>0.1567277910452668</v>
      </c>
      <c r="F77" s="16">
        <f t="shared" ca="1" si="8"/>
        <v>0.23915177302966048</v>
      </c>
      <c r="G77" s="16">
        <f t="shared" ca="1" si="8"/>
        <v>0.5241174771576107</v>
      </c>
      <c r="H77" s="16">
        <f t="shared" ca="1" si="8"/>
        <v>0.57416643771442255</v>
      </c>
      <c r="I77" s="16">
        <f t="shared" ca="1" si="8"/>
        <v>0.1891028124728486</v>
      </c>
      <c r="K77" s="5"/>
      <c r="L77" s="5"/>
      <c r="N77" s="24">
        <f>6+8*($M$1-1)</f>
        <v>30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8"/>
      <c r="L78" s="3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38" t="str">
        <f ca="1">CONCATENATE("Figure ", RIGHT(A74,LEN(A74)-6))</f>
        <v>Figure 18b. College Enrollment Rates in the First Two Years after High School Graduation for Classes 2016 and 2017,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 ca="1">CONCATENATE("Table ",N101,"a. Persistence Rates from First to Second Year of College for Class of ",A103,", School Percentile Distribution")</f>
        <v>Table 19a. Persistence Rates from First to Second Year of College for Class of 2017, School Percentile Distribution</v>
      </c>
      <c r="N101" s="24">
        <f>4+5*($M$1-1)</f>
        <v>19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4339</v>
      </c>
      <c r="C103" s="16">
        <f ca="1">IF(ISBLANK(INDIRECT(CONCATENATE("'ALL DATA'!",Y$1,$N103))),"*",INDIRECT(CONCATENATE("'ALL DATA'!",Y$1,$N103)))</f>
        <v>0.76923076923076927</v>
      </c>
      <c r="D103" s="16">
        <f t="shared" ref="D103:E103" ca="1" si="9">IF(ISBLANK(INDIRECT(CONCATENATE("'ALL DATA'!",Z$1,$N103))),"*",INDIRECT(CONCATENATE("'ALL DATA'!",Z$1,$N103)))</f>
        <v>0.8502024291497976</v>
      </c>
      <c r="E103" s="16">
        <f t="shared" ca="1" si="9"/>
        <v>0.91111111111111109</v>
      </c>
      <c r="N103" s="24">
        <f>8+8*($M$1-1)</f>
        <v>32</v>
      </c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19b. Persistence Rates from First to Second Year of College for Class of 2017, Student-Weighted Totals</v>
      </c>
      <c r="N106" s="24">
        <f>4+5*($M$1-1)</f>
        <v>19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2017</v>
      </c>
      <c r="B108" s="15">
        <f t="shared" ref="B108" ca="1" si="10">INDIRECT(CONCATENATE("'All DATA'!",P$1,$N108))</f>
        <v>622173</v>
      </c>
      <c r="C108" s="16">
        <f ca="1">IF(ISBLANK(INDIRECT(CONCATENATE("'All DATA'!",Q$1,$N108))),"*",INDIRECT(CONCATENATE("'All DATA'!",Q$1,$N108)))</f>
        <v>0.87287619359888646</v>
      </c>
      <c r="D108" s="16">
        <f t="shared" ref="D108:I108" ca="1" si="11">IF(ISBLANK(INDIRECT(CONCATENATE("'All DATA'!",R$1,$N108))),"*",INDIRECT(CONCATENATE("'All DATA'!",R$1,$N108)))</f>
        <v>0.85658762116611731</v>
      </c>
      <c r="E108" s="16">
        <f t="shared" ca="1" si="11"/>
        <v>0.93486841597083292</v>
      </c>
      <c r="F108" s="16">
        <f t="shared" ca="1" si="11"/>
        <v>0.73972815409241044</v>
      </c>
      <c r="G108" s="16">
        <f t="shared" ca="1" si="11"/>
        <v>0.93000303186211464</v>
      </c>
      <c r="H108" s="16">
        <f t="shared" ca="1" si="11"/>
        <v>0.853370445170897</v>
      </c>
      <c r="I108" s="16">
        <f t="shared" ca="1" si="11"/>
        <v>0.93178983826256645</v>
      </c>
      <c r="K108" s="5"/>
      <c r="L108" s="5"/>
      <c r="N108" s="24">
        <f>8+8*($M$1-1)</f>
        <v>32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8"/>
      <c r="L109" s="3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38" t="str">
        <f ca="1">CONCATENATE("Figure ", RIGHT(A106,LEN(A106)-6))</f>
        <v>Figure 19b. Persistence Rates from First to Second Year of College for Class of 2017,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 ca="1">CONCATENATE("Table ",N132,"a. Six-Year Completion Rates for Class of ",A134,", School Percentile Distribution")</f>
        <v>Table 20a. Six-Year Completion Rates for Class of 2013, School Percentile Distribution</v>
      </c>
      <c r="N132" s="24">
        <f>5+5*($M$1-1)</f>
        <v>20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4270</v>
      </c>
      <c r="C134" s="16">
        <f ca="1">IF(ISBLANK(INDIRECT(CONCATENATE("'ALL DATA'!",Y$1,$N134))),"*",INDIRECT(CONCATENATE("'ALL DATA'!",Y$1,$N134)))</f>
        <v>0.33707865168539325</v>
      </c>
      <c r="D134" s="16">
        <f t="shared" ref="D134:E134" ca="1" si="12">IF(ISBLANK(INDIRECT(CONCATENATE("'ALL DATA'!",Z$1,$N134))),"*",INDIRECT(CONCATENATE("'ALL DATA'!",Z$1,$N134)))</f>
        <v>0.45833333333333331</v>
      </c>
      <c r="E134" s="16">
        <f t="shared" ca="1" si="12"/>
        <v>0.57971014492753625</v>
      </c>
      <c r="N134" s="24">
        <f>9+8*($M$1-1)</f>
        <v>33</v>
      </c>
    </row>
    <row r="137" spans="1:29" ht="15.75" thickBot="1" x14ac:dyDescent="0.3">
      <c r="A137" s="11" t="str">
        <f ca="1">CONCATENATE("Table ",N137,"b. Six-Year Completion Rates for Class of ",A139, ", Student-Weighted Totals")</f>
        <v>Table 20b. Six-Year Completion Rates for Class of 2013, Student-Weighted Totals</v>
      </c>
      <c r="N137" s="24">
        <f>5+5*($M$1-1)</f>
        <v>20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2013</v>
      </c>
      <c r="B139" s="15">
        <f t="shared" ref="B139" ca="1" si="13">INDIRECT(CONCATENATE("'All DATA'!",P$1,$N139))</f>
        <v>854392</v>
      </c>
      <c r="C139" s="16">
        <f ca="1">IF(ISBLANK(INDIRECT(CONCATENATE("'All DATA'!",Q$1,$N139))),"*",INDIRECT(CONCATENATE("'All DATA'!",Q$1,$N139)))</f>
        <v>0.50328888847273856</v>
      </c>
      <c r="D139" s="16">
        <f t="shared" ref="D139:I139" ca="1" si="14">IF(ISBLANK(INDIRECT(CONCATENATE("'All DATA'!",R$1,$N139))),"*",INDIRECT(CONCATENATE("'All DATA'!",R$1,$N139)))</f>
        <v>0.37364699107669547</v>
      </c>
      <c r="E139" s="16">
        <f t="shared" ca="1" si="14"/>
        <v>0.12964189739604304</v>
      </c>
      <c r="F139" s="16">
        <f t="shared" ca="1" si="14"/>
        <v>9.612917723948726E-2</v>
      </c>
      <c r="G139" s="16">
        <f t="shared" ca="1" si="14"/>
        <v>0.40715971123325123</v>
      </c>
      <c r="H139" s="16">
        <f t="shared" ca="1" si="14"/>
        <v>0.36101110497289302</v>
      </c>
      <c r="I139" s="16">
        <f t="shared" ca="1" si="14"/>
        <v>0.14227778349984552</v>
      </c>
      <c r="K139" s="5"/>
      <c r="L139" s="5"/>
      <c r="N139" s="24">
        <f>9+8*($M$1-1)</f>
        <v>33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8"/>
      <c r="L140" s="38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38" t="str">
        <f ca="1">CONCATENATE("Figure ", RIGHT(A137,LEN(A137)-6))</f>
        <v>Figure 20b. Six-Year Completion Rates for Class of 2013,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8" customWidth="1"/>
    <col min="2" max="2" width="10.7109375" style="41" customWidth="1"/>
    <col min="3" max="9" width="10.7109375" style="38" customWidth="1"/>
    <col min="10" max="12" width="9.140625" style="3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38"/>
  </cols>
  <sheetData>
    <row r="1" spans="1:30" ht="32.25" thickBot="1" x14ac:dyDescent="0.3">
      <c r="A1" s="17" t="str">
        <f ca="1">INDIRECT(CONCATENATE("'All DATA'!A",$N1))</f>
        <v>Urban Schools</v>
      </c>
      <c r="M1" s="27">
        <v>5</v>
      </c>
      <c r="N1" s="24">
        <f>2+8*($M$1-1)</f>
        <v>34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38" t="str">
        <f ca="1">CONCATENATE("Table ",N2,"a. College Enrollment Rates in the First Fall after High School Graduation for Classes ",A4," and ",A5,", School Percentile Distribution")</f>
        <v>Table 21a. College Enrollment Rates in the First Fall after High School Graduation for Classes 2018 and 2019, School Percentile Distribution</v>
      </c>
      <c r="N2" s="24">
        <f>1+5*($M$1-1)</f>
        <v>21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2018</v>
      </c>
      <c r="B4" s="15">
        <f ca="1">INDIRECT(CONCATENATE("'ALL DATA'!",X$1,$N4))</f>
        <v>1881</v>
      </c>
      <c r="C4" s="16">
        <f ca="1">IF(ISBLANK(INDIRECT(CONCATENATE("'ALL DATA'!",Y$1,$N4))),"*",INDIRECT(CONCATENATE("'ALL DATA'!",Y$1,$N4)))</f>
        <v>0.46308724832214765</v>
      </c>
      <c r="D4" s="16">
        <f t="shared" ref="D4:E5" ca="1" si="0">IF(ISBLANK(INDIRECT(CONCATENATE("'ALL DATA'!",Z$1,$N4))),"*",INDIRECT(CONCATENATE("'ALL DATA'!",Z$1,$N4)))</f>
        <v>0.61111111111111116</v>
      </c>
      <c r="E4" s="16">
        <f t="shared" ca="1" si="0"/>
        <v>0.74368686868686873</v>
      </c>
      <c r="N4" s="24">
        <f>3+8*($M$1-1)</f>
        <v>35</v>
      </c>
    </row>
    <row r="5" spans="1:30" ht="15.75" thickBot="1" x14ac:dyDescent="0.3">
      <c r="A5" s="14">
        <f ca="1">INDIRECT(CONCATENATE("'ALL DATA'!",O$1,$N5))</f>
        <v>2019</v>
      </c>
      <c r="B5" s="15">
        <f ca="1">INDIRECT(CONCATENATE("'ALL DATA'!",X$1,$N5))</f>
        <v>1757</v>
      </c>
      <c r="C5" s="16">
        <f ca="1">IF(ISBLANK(INDIRECT(CONCATENATE("'ALL DATA'!",Y$1,$N5))),"*",INDIRECT(CONCATENATE("'ALL DATA'!",Y$1,$N5)))</f>
        <v>0.46236559139784944</v>
      </c>
      <c r="D5" s="16">
        <f t="shared" ca="1" si="0"/>
        <v>0.61111111111111116</v>
      </c>
      <c r="E5" s="16">
        <f t="shared" ca="1" si="0"/>
        <v>0.7345454545454545</v>
      </c>
      <c r="N5" s="24">
        <f>2+8*($M$1-1)</f>
        <v>34</v>
      </c>
    </row>
    <row r="8" spans="1:30" ht="15.75" thickBot="1" x14ac:dyDescent="0.3">
      <c r="A8" s="38" t="str">
        <f ca="1">CONCATENATE("Table ",N8,"b. College Enrollment Rates in the First Fall after High School Graduation for Classes ",A10," and ",A11,", Student-Weighted Totals")</f>
        <v>Table 21b. College Enrollment Rates in the First Fall after High School Graduation for Classes 2018 and 2019, Student-Weighted Totals</v>
      </c>
      <c r="N8" s="24">
        <f>1+5*($M$1-1)</f>
        <v>21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1">INDIRECT(CONCATENATE("'All DATA'!",P$1,$N10))</f>
        <v>518676</v>
      </c>
      <c r="C10" s="16">
        <f ca="1">IF(ISBLANK(INDIRECT(CONCATENATE("'All DATA'!",Q$1,$N10))),"*",INDIRECT(CONCATENATE("'All DATA'!",Q$1,$N10)))</f>
        <v>0.62761145686324415</v>
      </c>
      <c r="D10" s="16">
        <f t="shared" ref="D10:I11" ca="1" si="2">IF(ISBLANK(INDIRECT(CONCATENATE("'All DATA'!",R$1,$N10))),"*",INDIRECT(CONCATENATE("'All DATA'!",R$1,$N10)))</f>
        <v>0.52948275995033511</v>
      </c>
      <c r="E10" s="16">
        <f t="shared" ca="1" si="2"/>
        <v>9.8128696912909028E-2</v>
      </c>
      <c r="F10" s="16">
        <f t="shared" ca="1" si="2"/>
        <v>0.2263204775235407</v>
      </c>
      <c r="G10" s="16">
        <f t="shared" ca="1" si="2"/>
        <v>0.40129097933970342</v>
      </c>
      <c r="H10" s="16">
        <f t="shared" ca="1" si="2"/>
        <v>0.52340189251093172</v>
      </c>
      <c r="I10" s="16">
        <f t="shared" ca="1" si="2"/>
        <v>0.10420956435231242</v>
      </c>
      <c r="N10" s="24">
        <f>3+8*($M$1-1)</f>
        <v>35</v>
      </c>
    </row>
    <row r="11" spans="1:30" s="9" customFormat="1" ht="15.75" thickBot="1" x14ac:dyDescent="0.3">
      <c r="A11" s="14">
        <f ca="1">INDIRECT(CONCATENATE("'All DATA'!",O$1,$N11))</f>
        <v>2019</v>
      </c>
      <c r="B11" s="15">
        <f t="shared" ca="1" si="1"/>
        <v>490067</v>
      </c>
      <c r="C11" s="16">
        <f ca="1">IF(ISBLANK(INDIRECT(CONCATENATE("'All DATA'!",Q$1,$N11))),"*",INDIRECT(CONCATENATE("'All DATA'!",Q$1,$N11)))</f>
        <v>0.61004515709076512</v>
      </c>
      <c r="D11" s="16">
        <f t="shared" ca="1" si="2"/>
        <v>0.51858215305254185</v>
      </c>
      <c r="E11" s="16">
        <f t="shared" ca="1" si="2"/>
        <v>9.1463004038223342E-2</v>
      </c>
      <c r="F11" s="16">
        <f t="shared" ca="1" si="2"/>
        <v>0.2253304140046157</v>
      </c>
      <c r="G11" s="16">
        <f t="shared" ca="1" si="2"/>
        <v>0.38471474308614945</v>
      </c>
      <c r="H11" s="16">
        <f t="shared" ca="1" si="2"/>
        <v>0.51154229931825645</v>
      </c>
      <c r="I11" s="16">
        <f t="shared" ca="1" si="2"/>
        <v>9.8502857772508653E-2</v>
      </c>
      <c r="J11" s="38"/>
      <c r="K11" s="38"/>
      <c r="L11" s="38"/>
      <c r="M11" s="24"/>
      <c r="N11" s="24">
        <f>2+8*($M$1-1)</f>
        <v>34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38" t="str">
        <f ca="1">CONCATENATE("Figure ", RIGHT(A8,LEN(A8)-6))</f>
        <v>Figure 21b.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22a. College Enrollment Rates in the First Year after High School Graduation for Classes 2017 and 2018, School Percentile Distribution</v>
      </c>
      <c r="N35" s="24">
        <f>2+5*($M$1-1)</f>
        <v>22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2017</v>
      </c>
      <c r="B37" s="15">
        <f ca="1">INDIRECT(CONCATENATE("'ALL DATA'!",X$1,$N37))</f>
        <v>1864</v>
      </c>
      <c r="C37" s="16">
        <f ca="1">IF(ISBLANK(INDIRECT(CONCATENATE("'ALL DATA'!",Y$1,$N37))),"*",INDIRECT(CONCATENATE("'ALL DATA'!",Y$1,$N37)))</f>
        <v>0.53335002866764647</v>
      </c>
      <c r="D37" s="16">
        <f t="shared" ref="D37:E38" ca="1" si="3">IF(ISBLANK(INDIRECT(CONCATENATE("'ALL DATA'!",Z$1,$N37))),"*",INDIRECT(CONCATENATE("'ALL DATA'!",Z$1,$N37)))</f>
        <v>0.67048738833420907</v>
      </c>
      <c r="E37" s="16">
        <f t="shared" ca="1" si="3"/>
        <v>0.78281378178835115</v>
      </c>
      <c r="N37" s="24">
        <f>5+8*($M$1-1)</f>
        <v>37</v>
      </c>
    </row>
    <row r="38" spans="1:14" ht="15.75" thickBot="1" x14ac:dyDescent="0.3">
      <c r="A38" s="14">
        <f ca="1">INDIRECT(CONCATENATE("'ALL DATA'!",O$1,$N38))</f>
        <v>2018</v>
      </c>
      <c r="B38" s="15">
        <f ca="1">INDIRECT(CONCATENATE("'ALL DATA'!",X$1,$N38))</f>
        <v>1881</v>
      </c>
      <c r="C38" s="16">
        <f ca="1">IF(ISBLANK(INDIRECT(CONCATENATE("'ALL DATA'!",Y$1,$N38))),"*",INDIRECT(CONCATENATE("'ALL DATA'!",Y$1,$N38)))</f>
        <v>0.50887573964497046</v>
      </c>
      <c r="D38" s="16">
        <f t="shared" ca="1" si="3"/>
        <v>0.65500000000000003</v>
      </c>
      <c r="E38" s="16">
        <f t="shared" ca="1" si="3"/>
        <v>0.77894736842105261</v>
      </c>
      <c r="N38" s="24">
        <f>4+8*($M$1-1)</f>
        <v>36</v>
      </c>
    </row>
    <row r="41" spans="1:14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22b. College Enrollment Rates in the First Year after High School Graduation for Classes 2017 and 2018, Student-Weighted Totals</v>
      </c>
      <c r="N41" s="24">
        <f>2+5*($M$1-1)</f>
        <v>22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2017</v>
      </c>
      <c r="B43" s="15">
        <f t="shared" ref="B43:B44" ca="1" si="4">INDIRECT(CONCATENATE("'All DATA'!",P$1,$N43))</f>
        <v>504463</v>
      </c>
      <c r="C43" s="16">
        <f ca="1">IF(ISBLANK(INDIRECT(CONCATENATE("'All DATA'!",Q$1,$N43))),"*",INDIRECT(CONCATENATE("'All DATA'!",Q$1,$N43)))</f>
        <v>0.67862063223665559</v>
      </c>
      <c r="D43" s="16">
        <f t="shared" ref="D43:I44" ca="1" si="5">IF(ISBLANK(INDIRECT(CONCATENATE("'All DATA'!",R$1,$N43))),"*",INDIRECT(CONCATENATE("'All DATA'!",R$1,$N43)))</f>
        <v>0.57644267270344907</v>
      </c>
      <c r="E43" s="16">
        <f t="shared" ca="1" si="5"/>
        <v>0.1021779595332066</v>
      </c>
      <c r="F43" s="16">
        <f t="shared" ca="1" si="5"/>
        <v>0.25968207777379115</v>
      </c>
      <c r="G43" s="16">
        <f t="shared" ca="1" si="5"/>
        <v>0.41893855446286449</v>
      </c>
      <c r="H43" s="16">
        <f t="shared" ca="1" si="5"/>
        <v>0.57070587932117911</v>
      </c>
      <c r="I43" s="16">
        <f t="shared" ca="1" si="5"/>
        <v>0.10791475291547646</v>
      </c>
      <c r="N43" s="24">
        <f>5+8*($M$1-1)</f>
        <v>37</v>
      </c>
    </row>
    <row r="44" spans="1:14" ht="15.75" thickBot="1" x14ac:dyDescent="0.3">
      <c r="A44" s="14">
        <f ca="1">INDIRECT(CONCATENATE("'All DATA'!",O$1,$N44))</f>
        <v>2018</v>
      </c>
      <c r="B44" s="15">
        <f t="shared" ca="1" si="4"/>
        <v>518676</v>
      </c>
      <c r="C44" s="16">
        <f ca="1">IF(ISBLANK(INDIRECT(CONCATENATE("'All DATA'!",Q$1,$N44))),"*",INDIRECT(CONCATENATE("'All DATA'!",Q$1,$N44)))</f>
        <v>0.66552337104473702</v>
      </c>
      <c r="D44" s="16">
        <f t="shared" ca="1" si="5"/>
        <v>0.56285041143218506</v>
      </c>
      <c r="E44" s="16">
        <f t="shared" ca="1" si="5"/>
        <v>0.10267295961255196</v>
      </c>
      <c r="F44" s="16">
        <f t="shared" ca="1" si="5"/>
        <v>0.24901479921955133</v>
      </c>
      <c r="G44" s="16">
        <f t="shared" ca="1" si="5"/>
        <v>0.41650857182518569</v>
      </c>
      <c r="H44" s="16">
        <f t="shared" ca="1" si="5"/>
        <v>0.55633574717164469</v>
      </c>
      <c r="I44" s="16">
        <f t="shared" ca="1" si="5"/>
        <v>0.10918762387309226</v>
      </c>
      <c r="N44" s="24">
        <f>4+8*($M$1-1)</f>
        <v>36</v>
      </c>
    </row>
    <row r="47" spans="1:14" x14ac:dyDescent="0.25">
      <c r="A47" s="38" t="str">
        <f ca="1">CONCATENATE("Figure ", RIGHT(A41,LEN(A41)-6))</f>
        <v>Figure 22b. College Enrollment Rates in the First Year after High School Graduation for Classes 2017 and 2018, Student-Weighted Totals</v>
      </c>
    </row>
    <row r="68" spans="1:29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23a. College Enrollment Rates in the First Two Years after High School Graduation for Classes 2016 and 2017, School Percentile Distribution</v>
      </c>
      <c r="N68" s="24">
        <f>3+5*($M$1-1)</f>
        <v>23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2016</v>
      </c>
      <c r="B70" s="15">
        <f ca="1">INDIRECT(CONCATENATE("'ALL DATA'!",X$1,$N70))</f>
        <v>1829</v>
      </c>
      <c r="C70" s="16">
        <f ca="1">IF(ISBLANK(INDIRECT(CONCATENATE("'ALL DATA'!",Y$1,$N70))),"*",INDIRECT(CONCATENATE("'ALL DATA'!",Y$1,$N70)))</f>
        <v>0.58333333333333337</v>
      </c>
      <c r="D70" s="16">
        <f t="shared" ref="D70:E71" ca="1" si="6">IF(ISBLANK(INDIRECT(CONCATENATE("'ALL DATA'!",Z$1,$N70))),"*",INDIRECT(CONCATENATE("'ALL DATA'!",Z$1,$N70)))</f>
        <v>0.70886075949367089</v>
      </c>
      <c r="E70" s="16">
        <f t="shared" ca="1" si="6"/>
        <v>0.81333333333333335</v>
      </c>
      <c r="N70" s="24">
        <f>7+8*($M$1-1)</f>
        <v>39</v>
      </c>
    </row>
    <row r="71" spans="1:29" ht="15.75" thickBot="1" x14ac:dyDescent="0.3">
      <c r="A71" s="14">
        <f ca="1">INDIRECT(CONCATENATE("'ALL DATA'!",O$1,$N71))</f>
        <v>2017</v>
      </c>
      <c r="B71" s="15">
        <f ca="1">INDIRECT(CONCATENATE("'ALL DATA'!",X$1,$N71))</f>
        <v>1864</v>
      </c>
      <c r="C71" s="16">
        <f ca="1">IF(ISBLANK(INDIRECT(CONCATENATE("'ALL DATA'!",Y$1,$N71))),"*",INDIRECT(CONCATENATE("'ALL DATA'!",Y$1,$N71)))</f>
        <v>0.58223600765629691</v>
      </c>
      <c r="D71" s="16">
        <f t="shared" ca="1" si="6"/>
        <v>0.70909133356559717</v>
      </c>
      <c r="E71" s="16">
        <f t="shared" ca="1" si="6"/>
        <v>0.81601561648018495</v>
      </c>
      <c r="N71" s="24">
        <f>6+8*($M$1-1)</f>
        <v>38</v>
      </c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23b. College Enrollment Rates in the First Two Years after High School Graduation for Classes 2016 and 2017, Student-Weighted Totals</v>
      </c>
      <c r="N74" s="24">
        <f>3+5*($M$1-1)</f>
        <v>23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2016</v>
      </c>
      <c r="B76" s="15">
        <f t="shared" ref="B76:B77" ca="1" si="7">INDIRECT(CONCATENATE("'All DATA'!",P$1,$N76))</f>
        <v>501809</v>
      </c>
      <c r="C76" s="16">
        <f ca="1">IF(ISBLANK(INDIRECT(CONCATENATE("'All DATA'!",Q$1,$N76))),"*",INDIRECT(CONCATENATE("'All DATA'!",Q$1,$N76)))</f>
        <v>0.71680460095374932</v>
      </c>
      <c r="D76" s="16">
        <f t="shared" ref="D76:I77" ca="1" si="8">IF(ISBLANK(INDIRECT(CONCATENATE("'All DATA'!",R$1,$N76))),"*",INDIRECT(CONCATENATE("'All DATA'!",R$1,$N76)))</f>
        <v>0.61178456344943988</v>
      </c>
      <c r="E76" s="16">
        <f t="shared" ca="1" si="8"/>
        <v>0.10502003750430941</v>
      </c>
      <c r="F76" s="16">
        <f t="shared" ca="1" si="8"/>
        <v>0.28819730216078226</v>
      </c>
      <c r="G76" s="16">
        <f t="shared" ca="1" si="8"/>
        <v>0.42860729879296705</v>
      </c>
      <c r="H76" s="16">
        <f t="shared" ca="1" si="8"/>
        <v>0.60078635496772681</v>
      </c>
      <c r="I76" s="16">
        <f t="shared" ca="1" si="8"/>
        <v>0.11601824598602258</v>
      </c>
      <c r="K76" s="5"/>
      <c r="L76" s="5"/>
      <c r="N76" s="24">
        <f>7+8*($M$1-1)</f>
        <v>39</v>
      </c>
    </row>
    <row r="77" spans="1:29" ht="15.75" thickBot="1" x14ac:dyDescent="0.3">
      <c r="A77" s="14">
        <f ca="1">INDIRECT(CONCATENATE("'All DATA'!",O$1,$N77))</f>
        <v>2017</v>
      </c>
      <c r="B77" s="15">
        <f t="shared" ca="1" si="7"/>
        <v>504463</v>
      </c>
      <c r="C77" s="16">
        <f ca="1">IF(ISBLANK(INDIRECT(CONCATENATE("'All DATA'!",Q$1,$N77))),"*",INDIRECT(CONCATENATE("'All DATA'!",Q$1,$N77)))</f>
        <v>0.71505541536247452</v>
      </c>
      <c r="D77" s="16">
        <f t="shared" ca="1" si="8"/>
        <v>0.60833599292713236</v>
      </c>
      <c r="E77" s="16">
        <f t="shared" ca="1" si="8"/>
        <v>0.10671942243534213</v>
      </c>
      <c r="F77" s="16">
        <f t="shared" ca="1" si="8"/>
        <v>0.28439350358698262</v>
      </c>
      <c r="G77" s="16">
        <f t="shared" ca="1" si="8"/>
        <v>0.43066191177549196</v>
      </c>
      <c r="H77" s="16">
        <f t="shared" ca="1" si="8"/>
        <v>0.60015898093616382</v>
      </c>
      <c r="I77" s="16">
        <f t="shared" ca="1" si="8"/>
        <v>0.11489643442631076</v>
      </c>
      <c r="K77" s="5"/>
      <c r="L77" s="5"/>
      <c r="N77" s="24">
        <f>6+8*($M$1-1)</f>
        <v>38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8"/>
      <c r="L78" s="3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38" t="str">
        <f ca="1">CONCATENATE("Figure ", RIGHT(A74,LEN(A74)-6))</f>
        <v>Figure 23b. College Enrollment Rates in the First Two Years after High School Graduation for Classes 2016 and 2017,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 ca="1">CONCATENATE("Table ",N101,"a. Persistence Rates from First to Second Year of College for Class of ",A103,", School Percentile Distribution")</f>
        <v>Table 24a. Persistence Rates from First to Second Year of College for Class of 2017, School Percentile Distribution</v>
      </c>
      <c r="N101" s="24">
        <f>4+5*($M$1-1)</f>
        <v>24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1864</v>
      </c>
      <c r="C103" s="16">
        <f ca="1">IF(ISBLANK(INDIRECT(CONCATENATE("'ALL DATA'!",Y$1,$N103))),"*",INDIRECT(CONCATENATE("'ALL DATA'!",Y$1,$N103)))</f>
        <v>0.70270270270270274</v>
      </c>
      <c r="D103" s="16">
        <f t="shared" ref="D103:E103" ca="1" si="9">IF(ISBLANK(INDIRECT(CONCATENATE("'ALL DATA'!",Z$1,$N103))),"*",INDIRECT(CONCATENATE("'ALL DATA'!",Z$1,$N103)))</f>
        <v>0.7992424242424242</v>
      </c>
      <c r="E103" s="16">
        <f t="shared" ca="1" si="9"/>
        <v>0.87096774193548387</v>
      </c>
      <c r="N103" s="24">
        <f>8+8*($M$1-1)</f>
        <v>40</v>
      </c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24b. Persistence Rates from First to Second Year of College for Class of 2017, Student-Weighted Totals</v>
      </c>
      <c r="N106" s="24">
        <f>4+5*($M$1-1)</f>
        <v>24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2017</v>
      </c>
      <c r="B108" s="15">
        <f t="shared" ref="B108" ca="1" si="10">INDIRECT(CONCATENATE("'All DATA'!",P$1,$N108))</f>
        <v>342339</v>
      </c>
      <c r="C108" s="16">
        <f ca="1">IF(ISBLANK(INDIRECT(CONCATENATE("'All DATA'!",Q$1,$N108))),"*",INDIRECT(CONCATENATE("'All DATA'!",Q$1,$N108)))</f>
        <v>0.82529597854758008</v>
      </c>
      <c r="D108" s="16">
        <f t="shared" ref="D108:I108" ca="1" si="11">IF(ISBLANK(INDIRECT(CONCATENATE("'All DATA'!",R$1,$N108))),"*",INDIRECT(CONCATENATE("'All DATA'!",R$1,$N108)))</f>
        <v>0.81351059512919799</v>
      </c>
      <c r="E108" s="16">
        <f t="shared" ca="1" si="11"/>
        <v>0.8917838781647105</v>
      </c>
      <c r="F108" s="16">
        <f t="shared" ca="1" si="11"/>
        <v>0.7103587786259542</v>
      </c>
      <c r="G108" s="16">
        <f t="shared" ca="1" si="11"/>
        <v>0.89654062903676079</v>
      </c>
      <c r="H108" s="16">
        <f t="shared" ca="1" si="11"/>
        <v>0.81246266064605766</v>
      </c>
      <c r="I108" s="16">
        <f t="shared" ca="1" si="11"/>
        <v>0.89316482668675035</v>
      </c>
      <c r="K108" s="5"/>
      <c r="L108" s="5"/>
      <c r="N108" s="24">
        <f>8+8*($M$1-1)</f>
        <v>40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8"/>
      <c r="L109" s="3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38" t="str">
        <f ca="1">CONCATENATE("Figure ", RIGHT(A106,LEN(A106)-6))</f>
        <v>Figure 24b. Persistence Rates from First to Second Year of College for Class of 2017,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 ca="1">CONCATENATE("Table ",N132,"a. Six-Year Completion Rates for Class of ",A134,", School Percentile Distribution")</f>
        <v>Table 25a. Six-Year Completion Rates for Class of 2013, School Percentile Distribution</v>
      </c>
      <c r="N132" s="24">
        <f>5+5*($M$1-1)</f>
        <v>25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1747</v>
      </c>
      <c r="C134" s="16">
        <f ca="1">IF(ISBLANK(INDIRECT(CONCATENATE("'ALL DATA'!",Y$1,$N134))),"*",INDIRECT(CONCATENATE("'ALL DATA'!",Y$1,$N134)))</f>
        <v>0.18685121107266436</v>
      </c>
      <c r="D134" s="16">
        <f t="shared" ref="D134:E134" ca="1" si="12">IF(ISBLANK(INDIRECT(CONCATENATE("'ALL DATA'!",Z$1,$N134))),"*",INDIRECT(CONCATENATE("'ALL DATA'!",Z$1,$N134)))</f>
        <v>0.31693989071038253</v>
      </c>
      <c r="E134" s="16">
        <f t="shared" ca="1" si="12"/>
        <v>0.45083487940630795</v>
      </c>
      <c r="N134" s="24">
        <f>9+8*($M$1-1)</f>
        <v>41</v>
      </c>
    </row>
    <row r="137" spans="1:29" ht="15.75" thickBot="1" x14ac:dyDescent="0.3">
      <c r="A137" s="11" t="str">
        <f ca="1">CONCATENATE("Table ",N137,"b. Six-Year Completion Rates for Class of ",A139, ", Student-Weighted Totals")</f>
        <v>Table 25b. Six-Year Completion Rates for Class of 2013, Student-Weighted Totals</v>
      </c>
      <c r="N137" s="24">
        <f>5+5*($M$1-1)</f>
        <v>25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2013</v>
      </c>
      <c r="B139" s="15">
        <f t="shared" ref="B139" ca="1" si="13">INDIRECT(CONCATENATE("'All DATA'!",P$1,$N139))</f>
        <v>482319</v>
      </c>
      <c r="C139" s="16">
        <f ca="1">IF(ISBLANK(INDIRECT(CONCATENATE("'All DATA'!",Q$1,$N139))),"*",INDIRECT(CONCATENATE("'All DATA'!",Q$1,$N139)))</f>
        <v>0.37294819403755608</v>
      </c>
      <c r="D139" s="16">
        <f t="shared" ref="D139:I139" ca="1" si="14">IF(ISBLANK(INDIRECT(CONCATENATE("'All DATA'!",R$1,$N139))),"*",INDIRECT(CONCATENATE("'All DATA'!",R$1,$N139)))</f>
        <v>0.29433632098258622</v>
      </c>
      <c r="E139" s="16">
        <f t="shared" ca="1" si="14"/>
        <v>7.8611873054969847E-2</v>
      </c>
      <c r="F139" s="16">
        <f t="shared" ca="1" si="14"/>
        <v>8.0571157263139126E-2</v>
      </c>
      <c r="G139" s="16">
        <f t="shared" ca="1" si="14"/>
        <v>0.29237703677441695</v>
      </c>
      <c r="H139" s="16">
        <f t="shared" ca="1" si="14"/>
        <v>0.29396727062379879</v>
      </c>
      <c r="I139" s="16">
        <f t="shared" ca="1" si="14"/>
        <v>7.8980923413757287E-2</v>
      </c>
      <c r="K139" s="5"/>
      <c r="L139" s="5"/>
      <c r="N139" s="24">
        <f>9+8*($M$1-1)</f>
        <v>41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8"/>
      <c r="L140" s="38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38" t="str">
        <f ca="1">CONCATENATE("Figure ", RIGHT(A137,LEN(A137)-6))</f>
        <v>Figure 25b. Six-Year Completion Rates for Class of 2013,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8" customWidth="1"/>
    <col min="2" max="2" width="10.7109375" style="41" customWidth="1"/>
    <col min="3" max="9" width="10.7109375" style="38" customWidth="1"/>
    <col min="10" max="12" width="9.140625" style="3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38"/>
  </cols>
  <sheetData>
    <row r="1" spans="1:30" ht="32.25" thickBot="1" x14ac:dyDescent="0.3">
      <c r="A1" s="17" t="str">
        <f ca="1">INDIRECT(CONCATENATE("'All DATA'!A",$N1))</f>
        <v>Suburban Schools</v>
      </c>
      <c r="M1" s="27">
        <v>6</v>
      </c>
      <c r="N1" s="24">
        <f>2+8*($M$1-1)</f>
        <v>42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38" t="str">
        <f ca="1">CONCATENATE("Table ",N2,"a. College Enrollment Rates in the First Fall after High School Graduation for Classes ",A4," and ",A5,", School Percentile Distribution")</f>
        <v>Table 26a. College Enrollment Rates in the First Fall after High School Graduation for Classes 2018 and 2019, School Percentile Distribution</v>
      </c>
      <c r="N2" s="24">
        <f>1+5*($M$1-1)</f>
        <v>26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2018</v>
      </c>
      <c r="B4" s="15">
        <f ca="1">INDIRECT(CONCATENATE("'ALL DATA'!",X$1,$N4))</f>
        <v>1959</v>
      </c>
      <c r="C4" s="16">
        <f ca="1">IF(ISBLANK(INDIRECT(CONCATENATE("'ALL DATA'!",Y$1,$N4))),"*",INDIRECT(CONCATENATE("'ALL DATA'!",Y$1,$N4)))</f>
        <v>0.56666666666666665</v>
      </c>
      <c r="D4" s="16">
        <f t="shared" ref="D4:E5" ca="1" si="0">IF(ISBLANK(INDIRECT(CONCATENATE("'ALL DATA'!",Z$1,$N4))),"*",INDIRECT(CONCATENATE("'ALL DATA'!",Z$1,$N4)))</f>
        <v>0.68691588785046731</v>
      </c>
      <c r="E4" s="16">
        <f t="shared" ca="1" si="0"/>
        <v>0.79430379746835444</v>
      </c>
      <c r="N4" s="24">
        <f>3+8*($M$1-1)</f>
        <v>43</v>
      </c>
    </row>
    <row r="5" spans="1:30" ht="15.75" thickBot="1" x14ac:dyDescent="0.3">
      <c r="A5" s="14">
        <f ca="1">INDIRECT(CONCATENATE("'ALL DATA'!",O$1,$N5))</f>
        <v>2019</v>
      </c>
      <c r="B5" s="15">
        <f ca="1">INDIRECT(CONCATENATE("'ALL DATA'!",X$1,$N5))</f>
        <v>1772</v>
      </c>
      <c r="C5" s="16">
        <f ca="1">IF(ISBLANK(INDIRECT(CONCATENATE("'ALL DATA'!",Y$1,$N5))),"*",INDIRECT(CONCATENATE("'ALL DATA'!",Y$1,$N5)))</f>
        <v>0.55076338835929628</v>
      </c>
      <c r="D5" s="16">
        <f t="shared" ca="1" si="0"/>
        <v>0.67880420370964811</v>
      </c>
      <c r="E5" s="16">
        <f t="shared" ca="1" si="0"/>
        <v>0.7891323491323492</v>
      </c>
      <c r="N5" s="24">
        <f>2+8*($M$1-1)</f>
        <v>42</v>
      </c>
    </row>
    <row r="8" spans="1:30" ht="15.75" thickBot="1" x14ac:dyDescent="0.3">
      <c r="A8" s="38" t="str">
        <f ca="1">CONCATENATE("Table ",N8,"b. College Enrollment Rates in the First Fall after High School Graduation for Classes ",A10," and ",A11,", Student-Weighted Totals")</f>
        <v>Table 26b. College Enrollment Rates in the First Fall after High School Graduation for Classes 2018 and 2019, Student-Weighted Totals</v>
      </c>
      <c r="N8" s="24">
        <f>1+5*($M$1-1)</f>
        <v>26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1">INDIRECT(CONCATENATE("'All DATA'!",P$1,$N10))</f>
        <v>701927</v>
      </c>
      <c r="C10" s="16">
        <f ca="1">IF(ISBLANK(INDIRECT(CONCATENATE("'All DATA'!",Q$1,$N10))),"*",INDIRECT(CONCATENATE("'All DATA'!",Q$1,$N10)))</f>
        <v>0.67935839481883442</v>
      </c>
      <c r="D10" s="16">
        <f t="shared" ref="D10:I11" ca="1" si="2">IF(ISBLANK(INDIRECT(CONCATENATE("'All DATA'!",R$1,$N10))),"*",INDIRECT(CONCATENATE("'All DATA'!",R$1,$N10)))</f>
        <v>0.54391553537618587</v>
      </c>
      <c r="E10" s="16">
        <f t="shared" ca="1" si="2"/>
        <v>0.13544285944264858</v>
      </c>
      <c r="F10" s="16">
        <f t="shared" ca="1" si="2"/>
        <v>0.20808004251154322</v>
      </c>
      <c r="G10" s="16">
        <f t="shared" ca="1" si="2"/>
        <v>0.4712783523072912</v>
      </c>
      <c r="H10" s="16">
        <f t="shared" ca="1" si="2"/>
        <v>0.52645930417265618</v>
      </c>
      <c r="I10" s="16">
        <f t="shared" ca="1" si="2"/>
        <v>0.15289909064617829</v>
      </c>
      <c r="N10" s="24">
        <f>3+8*($M$1-1)</f>
        <v>43</v>
      </c>
    </row>
    <row r="11" spans="1:30" s="9" customFormat="1" ht="15.75" thickBot="1" x14ac:dyDescent="0.3">
      <c r="A11" s="14">
        <f ca="1">INDIRECT(CONCATENATE("'All DATA'!",O$1,$N11))</f>
        <v>2019</v>
      </c>
      <c r="B11" s="15">
        <f t="shared" ca="1" si="1"/>
        <v>645456</v>
      </c>
      <c r="C11" s="16">
        <f ca="1">IF(ISBLANK(INDIRECT(CONCATENATE("'All DATA'!",Q$1,$N11))),"*",INDIRECT(CONCATENATE("'All DATA'!",Q$1,$N11)))</f>
        <v>0.65545598770481639</v>
      </c>
      <c r="D11" s="16">
        <f t="shared" ca="1" si="2"/>
        <v>0.52711416424977076</v>
      </c>
      <c r="E11" s="16">
        <f t="shared" ca="1" si="2"/>
        <v>0.12834182345504574</v>
      </c>
      <c r="F11" s="16">
        <f t="shared" ca="1" si="2"/>
        <v>0.20263968419226097</v>
      </c>
      <c r="G11" s="16">
        <f t="shared" ca="1" si="2"/>
        <v>0.45281630351255547</v>
      </c>
      <c r="H11" s="16">
        <f t="shared" ca="1" si="2"/>
        <v>0.50864505094073031</v>
      </c>
      <c r="I11" s="16">
        <f t="shared" ca="1" si="2"/>
        <v>0.14681093676408616</v>
      </c>
      <c r="J11" s="38"/>
      <c r="K11" s="38"/>
      <c r="L11" s="38"/>
      <c r="M11" s="24"/>
      <c r="N11" s="24">
        <f>2+8*($M$1-1)</f>
        <v>42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38" t="str">
        <f ca="1">CONCATENATE("Figure ", RIGHT(A8,LEN(A8)-6))</f>
        <v>Figure 26b.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27a. College Enrollment Rates in the First Year after High School Graduation for Classes 2017 and 2018, School Percentile Distribution</v>
      </c>
      <c r="N35" s="24">
        <f>2+5*($M$1-1)</f>
        <v>27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2017</v>
      </c>
      <c r="B37" s="15">
        <f ca="1">INDIRECT(CONCATENATE("'ALL DATA'!",X$1,$N37))</f>
        <v>1993</v>
      </c>
      <c r="C37" s="16">
        <f ca="1">IF(ISBLANK(INDIRECT(CONCATENATE("'ALL DATA'!",Y$1,$N37))),"*",INDIRECT(CONCATENATE("'ALL DATA'!",Y$1,$N37)))</f>
        <v>0.62616822429906538</v>
      </c>
      <c r="D37" s="16">
        <f t="shared" ref="D37:E38" ca="1" si="3">IF(ISBLANK(INDIRECT(CONCATENATE("'ALL DATA'!",Z$1,$N37))),"*",INDIRECT(CONCATENATE("'ALL DATA'!",Z$1,$N37)))</f>
        <v>0.73839662447257381</v>
      </c>
      <c r="E37" s="16">
        <f t="shared" ca="1" si="3"/>
        <v>0.82848837209302328</v>
      </c>
      <c r="N37" s="24">
        <f>5+8*($M$1-1)</f>
        <v>45</v>
      </c>
    </row>
    <row r="38" spans="1:14" ht="15.75" thickBot="1" x14ac:dyDescent="0.3">
      <c r="A38" s="14">
        <f ca="1">INDIRECT(CONCATENATE("'ALL DATA'!",O$1,$N38))</f>
        <v>2018</v>
      </c>
      <c r="B38" s="15">
        <f ca="1">INDIRECT(CONCATENATE("'ALL DATA'!",X$1,$N38))</f>
        <v>1959</v>
      </c>
      <c r="C38" s="16">
        <f ca="1">IF(ISBLANK(INDIRECT(CONCATENATE("'ALL DATA'!",Y$1,$N38))),"*",INDIRECT(CONCATENATE("'ALL DATA'!",Y$1,$N38)))</f>
        <v>0.61764705882352944</v>
      </c>
      <c r="D38" s="16">
        <f t="shared" ca="1" si="3"/>
        <v>0.7258883248730964</v>
      </c>
      <c r="E38" s="16">
        <f t="shared" ca="1" si="3"/>
        <v>0.82208588957055218</v>
      </c>
      <c r="N38" s="24">
        <f>4+8*($M$1-1)</f>
        <v>44</v>
      </c>
    </row>
    <row r="41" spans="1:14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27b. College Enrollment Rates in the First Year after High School Graduation for Classes 2017 and 2018, Student-Weighted Totals</v>
      </c>
      <c r="N41" s="24">
        <f>2+5*($M$1-1)</f>
        <v>27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2017</v>
      </c>
      <c r="B43" s="15">
        <f t="shared" ref="B43:B44" ca="1" si="4">INDIRECT(CONCATENATE("'All DATA'!",P$1,$N43))</f>
        <v>684401</v>
      </c>
      <c r="C43" s="16">
        <f ca="1">IF(ISBLANK(INDIRECT(CONCATENATE("'All DATA'!",Q$1,$N43))),"*",INDIRECT(CONCATENATE("'All DATA'!",Q$1,$N43)))</f>
        <v>0.72851880695674032</v>
      </c>
      <c r="D43" s="16">
        <f t="shared" ref="D43:I44" ca="1" si="5">IF(ISBLANK(INDIRECT(CONCATENATE("'All DATA'!",R$1,$N43))),"*",INDIRECT(CONCATENATE("'All DATA'!",R$1,$N43)))</f>
        <v>0.58466454607751883</v>
      </c>
      <c r="E43" s="16">
        <f t="shared" ca="1" si="5"/>
        <v>0.1438542608792214</v>
      </c>
      <c r="F43" s="16">
        <f t="shared" ca="1" si="5"/>
        <v>0.23291462169108462</v>
      </c>
      <c r="G43" s="16">
        <f t="shared" ca="1" si="5"/>
        <v>0.49560418526565564</v>
      </c>
      <c r="H43" s="16">
        <f t="shared" ca="1" si="5"/>
        <v>0.56568882862532344</v>
      </c>
      <c r="I43" s="16">
        <f t="shared" ca="1" si="5"/>
        <v>0.16282997833141682</v>
      </c>
      <c r="N43" s="24">
        <f>5+8*($M$1-1)</f>
        <v>45</v>
      </c>
    </row>
    <row r="44" spans="1:14" ht="15.75" thickBot="1" x14ac:dyDescent="0.3">
      <c r="A44" s="14">
        <f ca="1">INDIRECT(CONCATENATE("'All DATA'!",O$1,$N44))</f>
        <v>2018</v>
      </c>
      <c r="B44" s="15">
        <f t="shared" ca="1" si="4"/>
        <v>701927</v>
      </c>
      <c r="C44" s="16">
        <f ca="1">IF(ISBLANK(INDIRECT(CONCATENATE("'All DATA'!",Q$1,$N44))),"*",INDIRECT(CONCATENATE("'All DATA'!",Q$1,$N44)))</f>
        <v>0.7171386768139707</v>
      </c>
      <c r="D44" s="16">
        <f t="shared" ca="1" si="5"/>
        <v>0.57710417180134121</v>
      </c>
      <c r="E44" s="16">
        <f t="shared" ca="1" si="5"/>
        <v>0.14003450501262951</v>
      </c>
      <c r="F44" s="16">
        <f t="shared" ca="1" si="5"/>
        <v>0.22799806817518062</v>
      </c>
      <c r="G44" s="16">
        <f t="shared" ca="1" si="5"/>
        <v>0.48914060863879005</v>
      </c>
      <c r="H44" s="16">
        <f t="shared" ca="1" si="5"/>
        <v>0.55888575307688693</v>
      </c>
      <c r="I44" s="16">
        <f t="shared" ca="1" si="5"/>
        <v>0.15825292373708377</v>
      </c>
      <c r="N44" s="24">
        <f>4+8*($M$1-1)</f>
        <v>44</v>
      </c>
    </row>
    <row r="47" spans="1:14" x14ac:dyDescent="0.25">
      <c r="A47" s="38" t="str">
        <f ca="1">CONCATENATE("Figure ", RIGHT(A41,LEN(A41)-6))</f>
        <v>Figure 27b. College Enrollment Rates in the First Year after High School Graduation for Classes 2017 and 2018, Student-Weighted Totals</v>
      </c>
    </row>
    <row r="68" spans="1:29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28a. College Enrollment Rates in the First Two Years after High School Graduation for Classes 2016 and 2017, School Percentile Distribution</v>
      </c>
      <c r="N68" s="24">
        <f>3+5*($M$1-1)</f>
        <v>28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2016</v>
      </c>
      <c r="B70" s="15">
        <f ca="1">INDIRECT(CONCATENATE("'ALL DATA'!",X$1,$N70))</f>
        <v>1990</v>
      </c>
      <c r="C70" s="16">
        <f ca="1">IF(ISBLANK(INDIRECT(CONCATENATE("'ALL DATA'!",Y$1,$N70))),"*",INDIRECT(CONCATENATE("'ALL DATA'!",Y$1,$N70)))</f>
        <v>0.67346938775510201</v>
      </c>
      <c r="D70" s="16">
        <f t="shared" ref="D70:E71" ca="1" si="6">IF(ISBLANK(INDIRECT(CONCATENATE("'ALL DATA'!",Z$1,$N70))),"*",INDIRECT(CONCATENATE("'ALL DATA'!",Z$1,$N70)))</f>
        <v>0.77620712620712617</v>
      </c>
      <c r="E70" s="16">
        <f t="shared" ca="1" si="6"/>
        <v>0.85909980430528377</v>
      </c>
      <c r="N70" s="24">
        <f>7+8*($M$1-1)</f>
        <v>47</v>
      </c>
    </row>
    <row r="71" spans="1:29" ht="15.75" thickBot="1" x14ac:dyDescent="0.3">
      <c r="A71" s="14">
        <f ca="1">INDIRECT(CONCATENATE("'ALL DATA'!",O$1,$N71))</f>
        <v>2017</v>
      </c>
      <c r="B71" s="15">
        <f ca="1">INDIRECT(CONCATENATE("'ALL DATA'!",X$1,$N71))</f>
        <v>1993</v>
      </c>
      <c r="C71" s="16">
        <f ca="1">IF(ISBLANK(INDIRECT(CONCATENATE("'ALL DATA'!",Y$1,$N71))),"*",INDIRECT(CONCATENATE("'ALL DATA'!",Y$1,$N71)))</f>
        <v>0.66784452296819785</v>
      </c>
      <c r="D71" s="16">
        <f t="shared" ca="1" si="6"/>
        <v>0.77313974591651546</v>
      </c>
      <c r="E71" s="16">
        <f t="shared" ca="1" si="6"/>
        <v>0.85615251299826689</v>
      </c>
      <c r="N71" s="24">
        <f>6+8*($M$1-1)</f>
        <v>46</v>
      </c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28b. College Enrollment Rates in the First Two Years after High School Graduation for Classes 2016 and 2017, Student-Weighted Totals</v>
      </c>
      <c r="N74" s="24">
        <f>3+5*($M$1-1)</f>
        <v>28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2016</v>
      </c>
      <c r="B76" s="15">
        <f t="shared" ref="B76:B77" ca="1" si="7">INDIRECT(CONCATENATE("'All DATA'!",P$1,$N76))</f>
        <v>693206</v>
      </c>
      <c r="C76" s="16">
        <f ca="1">IF(ISBLANK(INDIRECT(CONCATENATE("'All DATA'!",Q$1,$N76))),"*",INDIRECT(CONCATENATE("'All DATA'!",Q$1,$N76)))</f>
        <v>0.76745873521002417</v>
      </c>
      <c r="D76" s="16">
        <f t="shared" ref="D76:I77" ca="1" si="8">IF(ISBLANK(INDIRECT(CONCATENATE("'All DATA'!",R$1,$N76))),"*",INDIRECT(CONCATENATE("'All DATA'!",R$1,$N76)))</f>
        <v>0.62071159222511052</v>
      </c>
      <c r="E76" s="16">
        <f t="shared" ca="1" si="8"/>
        <v>0.14674714298491356</v>
      </c>
      <c r="F76" s="16">
        <f t="shared" ca="1" si="8"/>
        <v>0.26312236189530963</v>
      </c>
      <c r="G76" s="16">
        <f t="shared" ca="1" si="8"/>
        <v>0.50433637331471448</v>
      </c>
      <c r="H76" s="16">
        <f t="shared" ca="1" si="8"/>
        <v>0.59793337045553563</v>
      </c>
      <c r="I76" s="16">
        <f t="shared" ca="1" si="8"/>
        <v>0.16952536475448857</v>
      </c>
      <c r="K76" s="5"/>
      <c r="L76" s="5"/>
      <c r="N76" s="24">
        <f>7+8*($M$1-1)</f>
        <v>47</v>
      </c>
    </row>
    <row r="77" spans="1:29" ht="15.75" thickBot="1" x14ac:dyDescent="0.3">
      <c r="A77" s="14">
        <f ca="1">INDIRECT(CONCATENATE("'All DATA'!",O$1,$N77))</f>
        <v>2017</v>
      </c>
      <c r="B77" s="15">
        <f t="shared" ca="1" si="7"/>
        <v>684401</v>
      </c>
      <c r="C77" s="16">
        <f ca="1">IF(ISBLANK(INDIRECT(CONCATENATE("'All DATA'!",Q$1,$N77))),"*",INDIRECT(CONCATENATE("'All DATA'!",Q$1,$N77)))</f>
        <v>0.76403891870409302</v>
      </c>
      <c r="D77" s="16">
        <f t="shared" ca="1" si="8"/>
        <v>0.61565953293463915</v>
      </c>
      <c r="E77" s="16">
        <f t="shared" ca="1" si="8"/>
        <v>0.14837938576945386</v>
      </c>
      <c r="F77" s="16">
        <f t="shared" ca="1" si="8"/>
        <v>0.25566298120546288</v>
      </c>
      <c r="G77" s="16">
        <f t="shared" ca="1" si="8"/>
        <v>0.50837593749863019</v>
      </c>
      <c r="H77" s="16">
        <f t="shared" ca="1" si="8"/>
        <v>0.59447750660796816</v>
      </c>
      <c r="I77" s="16">
        <f t="shared" ca="1" si="8"/>
        <v>0.16956141209612494</v>
      </c>
      <c r="K77" s="5"/>
      <c r="L77" s="5"/>
      <c r="N77" s="24">
        <f>6+8*($M$1-1)</f>
        <v>46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8"/>
      <c r="L78" s="3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38" t="str">
        <f ca="1">CONCATENATE("Figure ", RIGHT(A74,LEN(A74)-6))</f>
        <v>Figure 28b. College Enrollment Rates in the First Two Years after High School Graduation for Classes 2016 and 2017,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 ca="1">CONCATENATE("Table ",N101,"a. Persistence Rates from First to Second Year of College for Class of ",A103,", School Percentile Distribution")</f>
        <v>Table 29a. Persistence Rates from First to Second Year of College for Class of 2017, School Percentile Distribution</v>
      </c>
      <c r="N101" s="24">
        <f>4+5*($M$1-1)</f>
        <v>29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1993</v>
      </c>
      <c r="C103" s="16">
        <f ca="1">IF(ISBLANK(INDIRECT(CONCATENATE("'ALL DATA'!",Y$1,$N103))),"*",INDIRECT(CONCATENATE("'ALL DATA'!",Y$1,$N103)))</f>
        <v>0.80219780219780223</v>
      </c>
      <c r="D103" s="16">
        <f t="shared" ref="D103:E103" ca="1" si="9">IF(ISBLANK(INDIRECT(CONCATENATE("'ALL DATA'!",Z$1,$N103))),"*",INDIRECT(CONCATENATE("'ALL DATA'!",Z$1,$N103)))</f>
        <v>0.86821705426356588</v>
      </c>
      <c r="E103" s="16">
        <f t="shared" ca="1" si="9"/>
        <v>0.91803278688524592</v>
      </c>
      <c r="N103" s="24">
        <f>8+8*($M$1-1)</f>
        <v>48</v>
      </c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29b. Persistence Rates from First to Second Year of College for Class of 2017, Student-Weighted Totals</v>
      </c>
      <c r="N106" s="24">
        <f>4+5*($M$1-1)</f>
        <v>29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2017</v>
      </c>
      <c r="B108" s="15">
        <f t="shared" ref="B108" ca="1" si="10">INDIRECT(CONCATENATE("'All DATA'!",P$1,$N108))</f>
        <v>498599</v>
      </c>
      <c r="C108" s="16">
        <f ca="1">IF(ISBLANK(INDIRECT(CONCATENATE("'All DATA'!",Q$1,$N108))),"*",INDIRECT(CONCATENATE("'All DATA'!",Q$1,$N108)))</f>
        <v>0.87095842550827418</v>
      </c>
      <c r="D108" s="16">
        <f t="shared" ref="D108:I108" ca="1" si="11">IF(ISBLANK(INDIRECT(CONCATENATE("'All DATA'!",R$1,$N108))),"*",INDIRECT(CONCATENATE("'All DATA'!",R$1,$N108)))</f>
        <v>0.85641454972572439</v>
      </c>
      <c r="E108" s="16">
        <f t="shared" ca="1" si="11"/>
        <v>0.93006886464744953</v>
      </c>
      <c r="F108" s="16">
        <f t="shared" ca="1" si="11"/>
        <v>0.75324797530848708</v>
      </c>
      <c r="G108" s="16">
        <f t="shared" ca="1" si="11"/>
        <v>0.92627774239958494</v>
      </c>
      <c r="H108" s="16">
        <f t="shared" ca="1" si="11"/>
        <v>0.85327179084508131</v>
      </c>
      <c r="I108" s="16">
        <f t="shared" ca="1" si="11"/>
        <v>0.93240369343419383</v>
      </c>
      <c r="K108" s="5"/>
      <c r="L108" s="5"/>
      <c r="N108" s="24">
        <f>8+8*($M$1-1)</f>
        <v>48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8"/>
      <c r="L109" s="3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38" t="str">
        <f ca="1">CONCATENATE("Figure ", RIGHT(A106,LEN(A106)-6))</f>
        <v>Figure 29b. Persistence Rates from First to Second Year of College for Class of 2017,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 ca="1">CONCATENATE("Table ",N132,"a. Six-Year Completion Rates for Class of ",A134,", School Percentile Distribution")</f>
        <v>Table 30a. Six-Year Completion Rates for Class of 2013, School Percentile Distribution</v>
      </c>
      <c r="N132" s="24">
        <f>5+5*($M$1-1)</f>
        <v>30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1904</v>
      </c>
      <c r="C134" s="16">
        <f ca="1">IF(ISBLANK(INDIRECT(CONCATENATE("'ALL DATA'!",Y$1,$N134))),"*",INDIRECT(CONCATENATE("'ALL DATA'!",Y$1,$N134)))</f>
        <v>0.31947715417473632</v>
      </c>
      <c r="D134" s="16">
        <f t="shared" ref="D134:E134" ca="1" si="12">IF(ISBLANK(INDIRECT(CONCATENATE("'ALL DATA'!",Z$1,$N134))),"*",INDIRECT(CONCATENATE("'ALL DATA'!",Z$1,$N134)))</f>
        <v>0.45573415823733698</v>
      </c>
      <c r="E134" s="16">
        <f t="shared" ca="1" si="12"/>
        <v>0.60179680985555595</v>
      </c>
      <c r="N134" s="24">
        <f>9+8*($M$1-1)</f>
        <v>49</v>
      </c>
    </row>
    <row r="137" spans="1:29" ht="15.75" thickBot="1" x14ac:dyDescent="0.3">
      <c r="A137" s="11" t="str">
        <f ca="1">CONCATENATE("Table ",N137,"b. Six-Year Completion Rates for Class of ",A139, ", Student-Weighted Totals")</f>
        <v>Table 30b. Six-Year Completion Rates for Class of 2013, Student-Weighted Totals</v>
      </c>
      <c r="N137" s="24">
        <f>5+5*($M$1-1)</f>
        <v>30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2013</v>
      </c>
      <c r="B139" s="15">
        <f t="shared" ref="B139" ca="1" si="13">INDIRECT(CONCATENATE("'All DATA'!",P$1,$N139))</f>
        <v>655260</v>
      </c>
      <c r="C139" s="16">
        <f ca="1">IF(ISBLANK(INDIRECT(CONCATENATE("'All DATA'!",Q$1,$N139))),"*",INDIRECT(CONCATENATE("'All DATA'!",Q$1,$N139)))</f>
        <v>0.4739935292860849</v>
      </c>
      <c r="D139" s="16">
        <f t="shared" ref="D139:I139" ca="1" si="14">IF(ISBLANK(INDIRECT(CONCATENATE("'All DATA'!",R$1,$N139))),"*",INDIRECT(CONCATENATE("'All DATA'!",R$1,$N139)))</f>
        <v>0.35124378109452736</v>
      </c>
      <c r="E139" s="16">
        <f t="shared" ca="1" si="14"/>
        <v>0.12274974819155755</v>
      </c>
      <c r="F139" s="16">
        <f t="shared" ca="1" si="14"/>
        <v>8.8410707200195338E-2</v>
      </c>
      <c r="G139" s="16">
        <f t="shared" ca="1" si="14"/>
        <v>0.38558282208588956</v>
      </c>
      <c r="H139" s="16">
        <f t="shared" ca="1" si="14"/>
        <v>0.34448157983090683</v>
      </c>
      <c r="I139" s="16">
        <f t="shared" ca="1" si="14"/>
        <v>0.1295119494551781</v>
      </c>
      <c r="K139" s="5"/>
      <c r="L139" s="5"/>
      <c r="N139" s="24">
        <f>9+8*($M$1-1)</f>
        <v>49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8"/>
      <c r="L140" s="38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38" t="str">
        <f ca="1">CONCATENATE("Figure ", RIGHT(A137,LEN(A137)-6))</f>
        <v>Figure 30b. Six-Year Completion Rates for Class of 2013,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workbookViewId="0">
      <selection activeCell="M2" sqref="M2"/>
    </sheetView>
  </sheetViews>
  <sheetFormatPr defaultRowHeight="15" x14ac:dyDescent="0.25"/>
  <cols>
    <col min="1" max="1" width="11.7109375" style="38" customWidth="1"/>
    <col min="2" max="2" width="10.7109375" style="41" customWidth="1"/>
    <col min="3" max="9" width="10.7109375" style="38" customWidth="1"/>
    <col min="10" max="12" width="9.140625" style="38"/>
    <col min="13" max="16" width="9.140625" style="24" customWidth="1"/>
    <col min="17" max="17" width="9.140625" style="5" customWidth="1"/>
    <col min="18" max="23" width="9.140625" style="24" customWidth="1"/>
    <col min="24" max="27" width="9.140625" style="24"/>
    <col min="28" max="29" width="9.140625" style="19"/>
    <col min="30" max="16384" width="9.140625" style="38"/>
  </cols>
  <sheetData>
    <row r="1" spans="1:30" ht="32.25" thickBot="1" x14ac:dyDescent="0.3">
      <c r="A1" s="17" t="str">
        <f ca="1">INDIRECT(CONCATENATE("'All DATA'!A",$N1))</f>
        <v>Rural Schools</v>
      </c>
      <c r="M1" s="27">
        <v>7</v>
      </c>
      <c r="N1" s="24">
        <f>2+8*($M$1-1)</f>
        <v>50</v>
      </c>
      <c r="O1" s="24" t="s">
        <v>23</v>
      </c>
      <c r="P1" s="24" t="s">
        <v>24</v>
      </c>
      <c r="Q1" s="24" t="s">
        <v>25</v>
      </c>
      <c r="R1" s="24" t="s">
        <v>26</v>
      </c>
      <c r="S1" s="24" t="s">
        <v>27</v>
      </c>
      <c r="T1" s="24" t="s">
        <v>28</v>
      </c>
      <c r="U1" s="24" t="s">
        <v>29</v>
      </c>
      <c r="V1" s="24" t="s">
        <v>30</v>
      </c>
      <c r="W1" s="24" t="s">
        <v>31</v>
      </c>
      <c r="X1" s="24" t="s">
        <v>42</v>
      </c>
      <c r="Y1" s="24" t="s">
        <v>43</v>
      </c>
      <c r="Z1" s="24" t="s">
        <v>44</v>
      </c>
      <c r="AA1" s="24" t="s">
        <v>45</v>
      </c>
      <c r="AD1" s="5"/>
    </row>
    <row r="2" spans="1:30" ht="15.75" thickBot="1" x14ac:dyDescent="0.3">
      <c r="A2" s="38" t="str">
        <f ca="1">CONCATENATE("Table ",N2,"a. College Enrollment Rates in the First Fall after High School Graduation for Classes ",A4," and ",A5,", School Percentile Distribution")</f>
        <v>Table 31a. College Enrollment Rates in the First Fall after High School Graduation for Classes 2018 and 2019, School Percentile Distribution</v>
      </c>
      <c r="N2" s="24">
        <f>1+5*($M$1-1)</f>
        <v>31</v>
      </c>
    </row>
    <row r="3" spans="1:30" ht="30.75" thickBot="1" x14ac:dyDescent="0.3">
      <c r="A3" s="12"/>
      <c r="B3" s="21" t="s">
        <v>37</v>
      </c>
      <c r="C3" s="13" t="s">
        <v>38</v>
      </c>
      <c r="D3" s="13" t="s">
        <v>39</v>
      </c>
      <c r="E3" s="13" t="s">
        <v>40</v>
      </c>
    </row>
    <row r="4" spans="1:30" ht="15.75" thickBot="1" x14ac:dyDescent="0.3">
      <c r="A4" s="14">
        <f ca="1">INDIRECT(CONCATENATE("'ALL DATA'!",O$1,$N4))</f>
        <v>2018</v>
      </c>
      <c r="B4" s="15">
        <f ca="1">INDIRECT(CONCATENATE("'ALL DATA'!",X$1,$N4))</f>
        <v>2802</v>
      </c>
      <c r="C4" s="16">
        <f ca="1">IF(ISBLANK(INDIRECT(CONCATENATE("'ALL DATA'!",Y$1,$N4))),"*",INDIRECT(CONCATENATE("'ALL DATA'!",Y$1,$N4)))</f>
        <v>0.50510204081632648</v>
      </c>
      <c r="D4" s="16">
        <f t="shared" ref="D4:E5" ca="1" si="0">IF(ISBLANK(INDIRECT(CONCATENATE("'ALL DATA'!",Z$1,$N4))),"*",INDIRECT(CONCATENATE("'ALL DATA'!",Z$1,$N4)))</f>
        <v>0.61904761904761907</v>
      </c>
      <c r="E4" s="16">
        <f t="shared" ca="1" si="0"/>
        <v>0.71812080536912748</v>
      </c>
      <c r="N4" s="24">
        <f>3+8*($M$1-1)</f>
        <v>51</v>
      </c>
    </row>
    <row r="5" spans="1:30" ht="15.75" thickBot="1" x14ac:dyDescent="0.3">
      <c r="A5" s="14">
        <f ca="1">INDIRECT(CONCATENATE("'ALL DATA'!",O$1,$N5))</f>
        <v>2019</v>
      </c>
      <c r="B5" s="15">
        <f ca="1">INDIRECT(CONCATENATE("'ALL DATA'!",X$1,$N5))</f>
        <v>2582</v>
      </c>
      <c r="C5" s="16">
        <f ca="1">IF(ISBLANK(INDIRECT(CONCATENATE("'ALL DATA'!",Y$1,$N5))),"*",INDIRECT(CONCATENATE("'ALL DATA'!",Y$1,$N5)))</f>
        <v>0.49655172413793103</v>
      </c>
      <c r="D5" s="16">
        <f t="shared" ca="1" si="0"/>
        <v>0.61342195540308753</v>
      </c>
      <c r="E5" s="16">
        <f t="shared" ca="1" si="0"/>
        <v>0.70711297071129708</v>
      </c>
      <c r="N5" s="24">
        <f>2+8*($M$1-1)</f>
        <v>50</v>
      </c>
    </row>
    <row r="8" spans="1:30" ht="15.75" thickBot="1" x14ac:dyDescent="0.3">
      <c r="A8" s="38" t="str">
        <f ca="1">CONCATENATE("Table ",N8,"b. College Enrollment Rates in the First Fall after High School Graduation for Classes ",A10," and ",A11,", Student-Weighted Totals")</f>
        <v>Table 31b. College Enrollment Rates in the First Fall after High School Graduation for Classes 2018 and 2019, Student-Weighted Totals</v>
      </c>
      <c r="N8" s="24">
        <f>1+5*($M$1-1)</f>
        <v>31</v>
      </c>
      <c r="Q8" s="24"/>
      <c r="R8" s="5"/>
    </row>
    <row r="9" spans="1:30" ht="30.75" thickBot="1" x14ac:dyDescent="0.3">
      <c r="A9" s="12"/>
      <c r="B9" s="21" t="s">
        <v>36</v>
      </c>
      <c r="C9" s="13" t="s">
        <v>0</v>
      </c>
      <c r="D9" s="13" t="s">
        <v>1</v>
      </c>
      <c r="E9" s="13" t="s">
        <v>2</v>
      </c>
      <c r="F9" s="13" t="s">
        <v>6</v>
      </c>
      <c r="G9" s="13" t="s">
        <v>7</v>
      </c>
      <c r="H9" s="13" t="s">
        <v>3</v>
      </c>
      <c r="I9" s="13" t="s">
        <v>4</v>
      </c>
      <c r="J9" s="9"/>
      <c r="K9" s="9"/>
      <c r="L9" s="9"/>
      <c r="N9" s="25"/>
    </row>
    <row r="10" spans="1:30" ht="15.75" thickBot="1" x14ac:dyDescent="0.3">
      <c r="A10" s="14">
        <f ca="1">INDIRECT(CONCATENATE("'All DATA'!",O$1,$N10))</f>
        <v>2018</v>
      </c>
      <c r="B10" s="15">
        <f t="shared" ref="B10:B11" ca="1" si="1">INDIRECT(CONCATENATE("'All DATA'!",P$1,$N10))</f>
        <v>313823</v>
      </c>
      <c r="C10" s="16">
        <f ca="1">IF(ISBLANK(INDIRECT(CONCATENATE("'All DATA'!",Q$1,$N10))),"*",INDIRECT(CONCATENATE("'All DATA'!",Q$1,$N10)))</f>
        <v>0.61864809144007926</v>
      </c>
      <c r="D10" s="16">
        <f t="shared" ref="D10:I11" ca="1" si="2">IF(ISBLANK(INDIRECT(CONCATENATE("'All DATA'!",R$1,$N10))),"*",INDIRECT(CONCATENATE("'All DATA'!",R$1,$N10)))</f>
        <v>0.51624960566943789</v>
      </c>
      <c r="E10" s="16">
        <f t="shared" ca="1" si="2"/>
        <v>0.10239848577064141</v>
      </c>
      <c r="F10" s="16">
        <f t="shared" ca="1" si="2"/>
        <v>0.23244631527963214</v>
      </c>
      <c r="G10" s="16">
        <f t="shared" ca="1" si="2"/>
        <v>0.38620177616044715</v>
      </c>
      <c r="H10" s="16">
        <f t="shared" ca="1" si="2"/>
        <v>0.50232774525767709</v>
      </c>
      <c r="I10" s="16">
        <f t="shared" ca="1" si="2"/>
        <v>0.11632034618240218</v>
      </c>
      <c r="N10" s="24">
        <f>3+8*($M$1-1)</f>
        <v>51</v>
      </c>
    </row>
    <row r="11" spans="1:30" s="9" customFormat="1" ht="15.75" thickBot="1" x14ac:dyDescent="0.3">
      <c r="A11" s="14">
        <f ca="1">INDIRECT(CONCATENATE("'All DATA'!",O$1,$N11))</f>
        <v>2019</v>
      </c>
      <c r="B11" s="15">
        <f t="shared" ca="1" si="1"/>
        <v>279307</v>
      </c>
      <c r="C11" s="16">
        <f ca="1">IF(ISBLANK(INDIRECT(CONCATENATE("'All DATA'!",Q$1,$N11))),"*",INDIRECT(CONCATENATE("'All DATA'!",Q$1,$N11)))</f>
        <v>0.60470378472433561</v>
      </c>
      <c r="D11" s="16">
        <f t="shared" ca="1" si="2"/>
        <v>0.50702273842044776</v>
      </c>
      <c r="E11" s="16">
        <f t="shared" ca="1" si="2"/>
        <v>9.7681046303887839E-2</v>
      </c>
      <c r="F11" s="16">
        <f t="shared" ca="1" si="2"/>
        <v>0.23662493242203023</v>
      </c>
      <c r="G11" s="16">
        <f t="shared" ca="1" si="2"/>
        <v>0.36807885230230536</v>
      </c>
      <c r="H11" s="16">
        <f t="shared" ca="1" si="2"/>
        <v>0.49157378798239931</v>
      </c>
      <c r="I11" s="16">
        <f t="shared" ca="1" si="2"/>
        <v>0.11312999674193629</v>
      </c>
      <c r="J11" s="38"/>
      <c r="K11" s="38"/>
      <c r="L11" s="38"/>
      <c r="M11" s="24"/>
      <c r="N11" s="24">
        <f>2+8*($M$1-1)</f>
        <v>50</v>
      </c>
      <c r="O11" s="25"/>
      <c r="P11" s="25"/>
      <c r="Q11" s="25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0"/>
      <c r="AC11" s="20"/>
    </row>
    <row r="12" spans="1:30" x14ac:dyDescent="0.25">
      <c r="Q12" s="24"/>
      <c r="S12" s="5"/>
    </row>
    <row r="13" spans="1:30" x14ac:dyDescent="0.25">
      <c r="Q13" s="24"/>
      <c r="R13" s="5"/>
    </row>
    <row r="14" spans="1:30" x14ac:dyDescent="0.25">
      <c r="A14" s="38" t="str">
        <f ca="1">CONCATENATE("Figure ", RIGHT(A8,LEN(A8)-6))</f>
        <v>Figure 31b. College Enrollment Rates in the First Fall after High School Graduation for Classes 2018 and 2019, Student-Weighted Totals</v>
      </c>
      <c r="Q14" s="24"/>
      <c r="U14" s="5"/>
    </row>
    <row r="15" spans="1:30" x14ac:dyDescent="0.25">
      <c r="Q15" s="24"/>
      <c r="X15" s="5"/>
    </row>
    <row r="35" spans="1:14" ht="15.75" thickBot="1" x14ac:dyDescent="0.3">
      <c r="A35" s="11" t="str">
        <f ca="1">CONCATENATE("Table ",N35,"a. College Enrollment Rates in the First Year after High School Graduation for Classes ",A37," and ",A38,", School Percentile Distribution")</f>
        <v>Table 32a. College Enrollment Rates in the First Year after High School Graduation for Classes 2017 and 2018, School Percentile Distribution</v>
      </c>
      <c r="N35" s="24">
        <f>2+5*($M$1-1)</f>
        <v>32</v>
      </c>
    </row>
    <row r="36" spans="1:14" ht="30.75" thickBot="1" x14ac:dyDescent="0.3">
      <c r="A36" s="12"/>
      <c r="B36" s="21" t="s">
        <v>37</v>
      </c>
      <c r="C36" s="13" t="s">
        <v>38</v>
      </c>
      <c r="D36" s="13" t="s">
        <v>39</v>
      </c>
      <c r="E36" s="13" t="s">
        <v>40</v>
      </c>
    </row>
    <row r="37" spans="1:14" ht="15.75" thickBot="1" x14ac:dyDescent="0.3">
      <c r="A37" s="14">
        <f ca="1">INDIRECT(CONCATENATE("'ALL DATA'!",O$1,$N37))</f>
        <v>2017</v>
      </c>
      <c r="B37" s="15">
        <f ca="1">INDIRECT(CONCATENATE("'ALL DATA'!",X$1,$N37))</f>
        <v>2807</v>
      </c>
      <c r="C37" s="16">
        <f ca="1">IF(ISBLANK(INDIRECT(CONCATENATE("'ALL DATA'!",Y$1,$N37))),"*",INDIRECT(CONCATENATE("'ALL DATA'!",Y$1,$N37)))</f>
        <v>0.54966887417218546</v>
      </c>
      <c r="D37" s="16">
        <f t="shared" ref="D37:E38" ca="1" si="3">IF(ISBLANK(INDIRECT(CONCATENATE("'ALL DATA'!",Z$1,$N37))),"*",INDIRECT(CONCATENATE("'ALL DATA'!",Z$1,$N37)))</f>
        <v>0.65671641791044777</v>
      </c>
      <c r="E37" s="16">
        <f t="shared" ca="1" si="3"/>
        <v>0.75</v>
      </c>
      <c r="N37" s="24">
        <f>5+8*($M$1-1)</f>
        <v>53</v>
      </c>
    </row>
    <row r="38" spans="1:14" ht="15.75" thickBot="1" x14ac:dyDescent="0.3">
      <c r="A38" s="14">
        <f ca="1">INDIRECT(CONCATENATE("'ALL DATA'!",O$1,$N38))</f>
        <v>2018</v>
      </c>
      <c r="B38" s="15">
        <f ca="1">INDIRECT(CONCATENATE("'ALL DATA'!",X$1,$N38))</f>
        <v>2802</v>
      </c>
      <c r="C38" s="16">
        <f ca="1">IF(ISBLANK(INDIRECT(CONCATENATE("'ALL DATA'!",Y$1,$N38))),"*",INDIRECT(CONCATENATE("'ALL DATA'!",Y$1,$N38)))</f>
        <v>0.53658536585365857</v>
      </c>
      <c r="D38" s="16">
        <f t="shared" ca="1" si="3"/>
        <v>0.64556191839656407</v>
      </c>
      <c r="E38" s="16">
        <f t="shared" ca="1" si="3"/>
        <v>0.74</v>
      </c>
      <c r="N38" s="24">
        <f>4+8*($M$1-1)</f>
        <v>52</v>
      </c>
    </row>
    <row r="41" spans="1:14" ht="15.75" thickBot="1" x14ac:dyDescent="0.3">
      <c r="A41" s="11" t="str">
        <f ca="1">CONCATENATE("Table ",N41,"b. College Enrollment Rates in the First Year after High School Graduation for Classes ",A43," and ",A44,", Student-Weighted Totals")</f>
        <v>Table 32b. College Enrollment Rates in the First Year after High School Graduation for Classes 2017 and 2018, Student-Weighted Totals</v>
      </c>
      <c r="N41" s="24">
        <f>2+5*($M$1-1)</f>
        <v>32</v>
      </c>
    </row>
    <row r="42" spans="1:14" ht="30.75" thickBot="1" x14ac:dyDescent="0.3">
      <c r="A42" s="12"/>
      <c r="B42" s="21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</row>
    <row r="43" spans="1:14" ht="15.75" thickBot="1" x14ac:dyDescent="0.3">
      <c r="A43" s="14">
        <f ca="1">INDIRECT(CONCATENATE("'All DATA'!",O$1,$N43))</f>
        <v>2017</v>
      </c>
      <c r="B43" s="15">
        <f t="shared" ref="B43:B44" ca="1" si="4">INDIRECT(CONCATENATE("'All DATA'!",P$1,$N43))</f>
        <v>306195</v>
      </c>
      <c r="C43" s="16">
        <f ca="1">IF(ISBLANK(INDIRECT(CONCATENATE("'All DATA'!",Q$1,$N43))),"*",INDIRECT(CONCATENATE("'All DATA'!",Q$1,$N43)))</f>
        <v>0.6594065873054753</v>
      </c>
      <c r="D43" s="16">
        <f t="shared" ref="D43:I44" ca="1" si="5">IF(ISBLANK(INDIRECT(CONCATENATE("'All DATA'!",R$1,$N43))),"*",INDIRECT(CONCATENATE("'All DATA'!",R$1,$N43)))</f>
        <v>0.54973464622217871</v>
      </c>
      <c r="E43" s="16">
        <f t="shared" ca="1" si="5"/>
        <v>0.10967194108329659</v>
      </c>
      <c r="F43" s="16">
        <f t="shared" ca="1" si="5"/>
        <v>0.25917797481996768</v>
      </c>
      <c r="G43" s="16">
        <f t="shared" ca="1" si="5"/>
        <v>0.40022861248550762</v>
      </c>
      <c r="H43" s="16">
        <f t="shared" ca="1" si="5"/>
        <v>0.53651431277453909</v>
      </c>
      <c r="I43" s="16">
        <f t="shared" ca="1" si="5"/>
        <v>0.12289227453093617</v>
      </c>
      <c r="N43" s="24">
        <f>5+8*($M$1-1)</f>
        <v>53</v>
      </c>
    </row>
    <row r="44" spans="1:14" ht="15.75" thickBot="1" x14ac:dyDescent="0.3">
      <c r="A44" s="14">
        <f ca="1">INDIRECT(CONCATENATE("'All DATA'!",O$1,$N44))</f>
        <v>2018</v>
      </c>
      <c r="B44" s="15">
        <f t="shared" ca="1" si="4"/>
        <v>313823</v>
      </c>
      <c r="C44" s="16">
        <f ca="1">IF(ISBLANK(INDIRECT(CONCATENATE("'All DATA'!",Q$1,$N44))),"*",INDIRECT(CONCATENATE("'All DATA'!",Q$1,$N44)))</f>
        <v>0.64913342871618718</v>
      </c>
      <c r="D44" s="16">
        <f t="shared" ca="1" si="5"/>
        <v>0.5422674564961778</v>
      </c>
      <c r="E44" s="16">
        <f t="shared" ca="1" si="5"/>
        <v>0.10686597222000936</v>
      </c>
      <c r="F44" s="16">
        <f t="shared" ca="1" si="5"/>
        <v>0.24881222854921406</v>
      </c>
      <c r="G44" s="16">
        <f t="shared" ca="1" si="5"/>
        <v>0.40032120016697309</v>
      </c>
      <c r="H44" s="16">
        <f t="shared" ca="1" si="5"/>
        <v>0.52732272650506817</v>
      </c>
      <c r="I44" s="16">
        <f t="shared" ca="1" si="5"/>
        <v>0.121810702211119</v>
      </c>
      <c r="N44" s="24">
        <f>4+8*($M$1-1)</f>
        <v>52</v>
      </c>
    </row>
    <row r="47" spans="1:14" x14ac:dyDescent="0.25">
      <c r="A47" s="38" t="str">
        <f ca="1">CONCATENATE("Figure ", RIGHT(A41,LEN(A41)-6))</f>
        <v>Figure 32b. College Enrollment Rates in the First Year after High School Graduation for Classes 2017 and 2018, Student-Weighted Totals</v>
      </c>
    </row>
    <row r="68" spans="1:29" ht="15.75" thickBot="1" x14ac:dyDescent="0.3">
      <c r="A68" s="11" t="str">
        <f ca="1">CONCATENATE("Table ",N68,"a. College Enrollment Rates in the First Two Years after High School Graduation for Classes ",A70," and ",A71,", School Percentile Distribution")</f>
        <v>Table 33a. College Enrollment Rates in the First Two Years after High School Graduation for Classes 2016 and 2017, School Percentile Distribution</v>
      </c>
      <c r="N68" s="24">
        <f>3+5*($M$1-1)</f>
        <v>33</v>
      </c>
    </row>
    <row r="69" spans="1:29" ht="30.75" thickBot="1" x14ac:dyDescent="0.3">
      <c r="A69" s="12"/>
      <c r="B69" s="21" t="s">
        <v>37</v>
      </c>
      <c r="C69" s="13" t="s">
        <v>38</v>
      </c>
      <c r="D69" s="13" t="s">
        <v>39</v>
      </c>
      <c r="E69" s="13" t="s">
        <v>40</v>
      </c>
    </row>
    <row r="70" spans="1:29" ht="15.75" thickBot="1" x14ac:dyDescent="0.3">
      <c r="A70" s="14">
        <f ca="1">INDIRECT(CONCATENATE("'ALL DATA'!",O$1,$N70))</f>
        <v>2016</v>
      </c>
      <c r="B70" s="15">
        <f ca="1">INDIRECT(CONCATENATE("'ALL DATA'!",X$1,$N70))</f>
        <v>2817</v>
      </c>
      <c r="C70" s="16">
        <f ca="1">IF(ISBLANK(INDIRECT(CONCATENATE("'ALL DATA'!",Y$1,$N70))),"*",INDIRECT(CONCATENATE("'ALL DATA'!",Y$1,$N70)))</f>
        <v>0.59756097560975607</v>
      </c>
      <c r="D70" s="16">
        <f t="shared" ref="D70:E71" ca="1" si="6">IF(ISBLANK(INDIRECT(CONCATENATE("'ALL DATA'!",Z$1,$N70))),"*",INDIRECT(CONCATENATE("'ALL DATA'!",Z$1,$N70)))</f>
        <v>0.69905956112852663</v>
      </c>
      <c r="E70" s="16">
        <f t="shared" ca="1" si="6"/>
        <v>0.7857142857142857</v>
      </c>
      <c r="N70" s="24">
        <f>7+8*($M$1-1)</f>
        <v>55</v>
      </c>
    </row>
    <row r="71" spans="1:29" ht="15.75" thickBot="1" x14ac:dyDescent="0.3">
      <c r="A71" s="14">
        <f ca="1">INDIRECT(CONCATENATE("'ALL DATA'!",O$1,$N71))</f>
        <v>2017</v>
      </c>
      <c r="B71" s="15">
        <f ca="1">INDIRECT(CONCATENATE("'ALL DATA'!",X$1,$N71))</f>
        <v>2807</v>
      </c>
      <c r="C71" s="16">
        <f ca="1">IF(ISBLANK(INDIRECT(CONCATENATE("'ALL DATA'!",Y$1,$N71))),"*",INDIRECT(CONCATENATE("'ALL DATA'!",Y$1,$N71)))</f>
        <v>0.58208955223880599</v>
      </c>
      <c r="D71" s="16">
        <f t="shared" ca="1" si="6"/>
        <v>0.68902439024390238</v>
      </c>
      <c r="E71" s="16">
        <f t="shared" ca="1" si="6"/>
        <v>0.77926421404682278</v>
      </c>
      <c r="N71" s="24">
        <f>6+8*($M$1-1)</f>
        <v>54</v>
      </c>
    </row>
    <row r="74" spans="1:29" ht="15.75" thickBot="1" x14ac:dyDescent="0.3">
      <c r="A74" s="11" t="str">
        <f ca="1">CONCATENATE("Table ",N74,"b. College Enrollment Rates in the First Two Years after High School Graduation for Classes ",A76," and ",A77,", Student-Weighted Totals")</f>
        <v>Table 33b. College Enrollment Rates in the First Two Years after High School Graduation for Classes 2016 and 2017, Student-Weighted Totals</v>
      </c>
      <c r="N74" s="24">
        <f>3+5*($M$1-1)</f>
        <v>33</v>
      </c>
    </row>
    <row r="75" spans="1:29" ht="30.75" thickBot="1" x14ac:dyDescent="0.3">
      <c r="A75" s="12"/>
      <c r="B75" s="21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N75" s="25"/>
    </row>
    <row r="76" spans="1:29" ht="15.75" thickBot="1" x14ac:dyDescent="0.3">
      <c r="A76" s="14">
        <f ca="1">INDIRECT(CONCATENATE("'All DATA'!",O$1,$N76))</f>
        <v>2016</v>
      </c>
      <c r="B76" s="15">
        <f t="shared" ref="B76:B77" ca="1" si="7">INDIRECT(CONCATENATE("'All DATA'!",P$1,$N76))</f>
        <v>300889</v>
      </c>
      <c r="C76" s="16">
        <f ca="1">IF(ISBLANK(INDIRECT(CONCATENATE("'All DATA'!",Q$1,$N76))),"*",INDIRECT(CONCATENATE("'All DATA'!",Q$1,$N76)))</f>
        <v>0.70024826431009446</v>
      </c>
      <c r="D76" s="16">
        <f t="shared" ref="D76:I77" ca="1" si="8">IF(ISBLANK(INDIRECT(CONCATENATE("'All DATA'!",R$1,$N76))),"*",INDIRECT(CONCATENATE("'All DATA'!",R$1,$N76)))</f>
        <v>0.58568774531471735</v>
      </c>
      <c r="E76" s="16">
        <f t="shared" ca="1" si="8"/>
        <v>0.11456051899537703</v>
      </c>
      <c r="F76" s="16">
        <f t="shared" ca="1" si="8"/>
        <v>0.28391533090275817</v>
      </c>
      <c r="G76" s="16">
        <f t="shared" ca="1" si="8"/>
        <v>0.41633293340733624</v>
      </c>
      <c r="H76" s="16">
        <f t="shared" ca="1" si="8"/>
        <v>0.56814306937109693</v>
      </c>
      <c r="I76" s="16">
        <f t="shared" ca="1" si="8"/>
        <v>0.13210519493899744</v>
      </c>
      <c r="K76" s="5"/>
      <c r="L76" s="5"/>
      <c r="N76" s="24">
        <f>7+8*($M$1-1)</f>
        <v>55</v>
      </c>
    </row>
    <row r="77" spans="1:29" ht="15.75" thickBot="1" x14ac:dyDescent="0.3">
      <c r="A77" s="14">
        <f ca="1">INDIRECT(CONCATENATE("'All DATA'!",O$1,$N77))</f>
        <v>2017</v>
      </c>
      <c r="B77" s="15">
        <f t="shared" ca="1" si="7"/>
        <v>306195</v>
      </c>
      <c r="C77" s="16">
        <f ca="1">IF(ISBLANK(INDIRECT(CONCATENATE("'All DATA'!",Q$1,$N77))),"*",INDIRECT(CONCATENATE("'All DATA'!",Q$1,$N77)))</f>
        <v>0.69211450219631276</v>
      </c>
      <c r="D77" s="16">
        <f t="shared" ca="1" si="8"/>
        <v>0.5779225656852659</v>
      </c>
      <c r="E77" s="16">
        <f t="shared" ca="1" si="8"/>
        <v>0.11419193651104688</v>
      </c>
      <c r="F77" s="16">
        <f t="shared" ca="1" si="8"/>
        <v>0.27988046832900604</v>
      </c>
      <c r="G77" s="16">
        <f t="shared" ca="1" si="8"/>
        <v>0.41223403386730678</v>
      </c>
      <c r="H77" s="16">
        <f t="shared" ca="1" si="8"/>
        <v>0.56174659938927807</v>
      </c>
      <c r="I77" s="16">
        <f t="shared" ca="1" si="8"/>
        <v>0.13036790280703472</v>
      </c>
      <c r="K77" s="5"/>
      <c r="L77" s="5"/>
      <c r="N77" s="24">
        <f>6+8*($M$1-1)</f>
        <v>54</v>
      </c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38"/>
      <c r="L78" s="38"/>
      <c r="M78" s="24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0"/>
      <c r="AC78" s="20"/>
    </row>
    <row r="79" spans="1:29" x14ac:dyDescent="0.25">
      <c r="N79" s="5"/>
      <c r="Q79" s="24"/>
    </row>
    <row r="80" spans="1:29" x14ac:dyDescent="0.25">
      <c r="A80" s="38" t="str">
        <f ca="1">CONCATENATE("Figure ", RIGHT(A74,LEN(A74)-6))</f>
        <v>Figure 33b. College Enrollment Rates in the First Two Years after High School Graduation for Classes 2016 and 2017, Student-Weighted Totals</v>
      </c>
      <c r="Q80" s="24"/>
    </row>
    <row r="81" spans="17:17" x14ac:dyDescent="0.25">
      <c r="Q81" s="24"/>
    </row>
    <row r="101" spans="1:29" ht="15.75" thickBot="1" x14ac:dyDescent="0.3">
      <c r="A101" s="11" t="str">
        <f ca="1">CONCATENATE("Table ",N101,"a. Persistence Rates from First to Second Year of College for Class of ",A103,", School Percentile Distribution")</f>
        <v>Table 34a. Persistence Rates from First to Second Year of College for Class of 2017, School Percentile Distribution</v>
      </c>
      <c r="N101" s="24">
        <f>4+5*($M$1-1)</f>
        <v>34</v>
      </c>
    </row>
    <row r="102" spans="1:29" ht="30.75" thickBot="1" x14ac:dyDescent="0.3">
      <c r="A102" s="12"/>
      <c r="B102" s="21" t="s">
        <v>37</v>
      </c>
      <c r="C102" s="13" t="s">
        <v>38</v>
      </c>
      <c r="D102" s="13" t="s">
        <v>39</v>
      </c>
      <c r="E102" s="13" t="s">
        <v>40</v>
      </c>
    </row>
    <row r="103" spans="1:29" ht="15.75" thickBot="1" x14ac:dyDescent="0.3">
      <c r="A103" s="14">
        <f ca="1">INDIRECT(CONCATENATE("'ALL DATA'!",O$1,$N103))</f>
        <v>2017</v>
      </c>
      <c r="B103" s="15">
        <f ca="1">INDIRECT(CONCATENATE("'ALL DATA'!",X$1,$N103))</f>
        <v>2807</v>
      </c>
      <c r="C103" s="16">
        <f ca="1">IF(ISBLANK(INDIRECT(CONCATENATE("'ALL DATA'!",Y$1,$N103))),"*",INDIRECT(CONCATENATE("'ALL DATA'!",Y$1,$N103)))</f>
        <v>0.7262793176972282</v>
      </c>
      <c r="D103" s="16">
        <f t="shared" ref="D103:E103" ca="1" si="9">IF(ISBLANK(INDIRECT(CONCATENATE("'ALL DATA'!",Z$1,$N103))),"*",INDIRECT(CONCATENATE("'ALL DATA'!",Z$1,$N103)))</f>
        <v>0.8089572192513369</v>
      </c>
      <c r="E103" s="16">
        <f t="shared" ca="1" si="9"/>
        <v>0.875</v>
      </c>
      <c r="N103" s="24">
        <f>8+8*($M$1-1)</f>
        <v>56</v>
      </c>
    </row>
    <row r="106" spans="1:29" ht="15.75" thickBot="1" x14ac:dyDescent="0.3">
      <c r="A106" s="11" t="str">
        <f ca="1">CONCATENATE("Table ",N106,"b. Persistence Rates from First to Second Year of College for Class of ",A108,", Student-Weighted Totals")</f>
        <v>Table 34b. Persistence Rates from First to Second Year of College for Class of 2017, Student-Weighted Totals</v>
      </c>
      <c r="N106" s="24">
        <f>4+5*($M$1-1)</f>
        <v>34</v>
      </c>
    </row>
    <row r="107" spans="1:29" ht="45.75" thickBot="1" x14ac:dyDescent="0.3">
      <c r="A107" s="12"/>
      <c r="B107" s="21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N107" s="25"/>
    </row>
    <row r="108" spans="1:29" ht="15.75" thickBot="1" x14ac:dyDescent="0.3">
      <c r="A108" s="14">
        <f ca="1">INDIRECT(CONCATENATE("'All DATA'!",O$1,$N108))</f>
        <v>2017</v>
      </c>
      <c r="B108" s="15">
        <f t="shared" ref="B108" ca="1" si="10">INDIRECT(CONCATENATE("'All DATA'!",P$1,$N108))</f>
        <v>201907</v>
      </c>
      <c r="C108" s="16">
        <f ca="1">IF(ISBLANK(INDIRECT(CONCATENATE("'All DATA'!",Q$1,$N108))),"*",INDIRECT(CONCATENATE("'All DATA'!",Q$1,$N108)))</f>
        <v>0.81977841283363129</v>
      </c>
      <c r="D108" s="16">
        <f t="shared" ref="D108:I108" ca="1" si="11">IF(ISBLANK(INDIRECT(CONCATENATE("'All DATA'!",R$1,$N108))),"*",INDIRECT(CONCATENATE("'All DATA'!",R$1,$N108)))</f>
        <v>0.80302508228081226</v>
      </c>
      <c r="E108" s="16">
        <f t="shared" ca="1" si="11"/>
        <v>0.90375509960989842</v>
      </c>
      <c r="F108" s="16">
        <f t="shared" ca="1" si="11"/>
        <v>0.69362013130205769</v>
      </c>
      <c r="G108" s="16">
        <f t="shared" ca="1" si="11"/>
        <v>0.90147534027483112</v>
      </c>
      <c r="H108" s="16">
        <f t="shared" ca="1" si="11"/>
        <v>0.80329685046080423</v>
      </c>
      <c r="I108" s="16">
        <f t="shared" ca="1" si="11"/>
        <v>0.89173244040500677</v>
      </c>
      <c r="K108" s="5"/>
      <c r="L108" s="5"/>
      <c r="N108" s="24">
        <f>8+8*($M$1-1)</f>
        <v>56</v>
      </c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38"/>
      <c r="L109" s="38"/>
      <c r="M109" s="24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0"/>
      <c r="AC109" s="20"/>
    </row>
    <row r="110" spans="1:29" x14ac:dyDescent="0.25">
      <c r="N110" s="5"/>
      <c r="Q110" s="24"/>
    </row>
    <row r="111" spans="1:29" x14ac:dyDescent="0.25">
      <c r="A111" s="38" t="str">
        <f ca="1">CONCATENATE("Figure ", RIGHT(A106,LEN(A106)-6))</f>
        <v>Figure 34b. Persistence Rates from First to Second Year of College for Class of 2017, Student-Weighted Totals</v>
      </c>
      <c r="Q111" s="24"/>
    </row>
    <row r="112" spans="1:29" x14ac:dyDescent="0.25">
      <c r="Q112" s="24"/>
    </row>
    <row r="132" spans="1:29" ht="15.75" thickBot="1" x14ac:dyDescent="0.3">
      <c r="A132" s="11" t="str">
        <f ca="1">CONCATENATE("Table ",N132,"a. Six-Year Completion Rates for Class of ",A134,", School Percentile Distribution")</f>
        <v>Table 35a. Six-Year Completion Rates for Class of 2013, School Percentile Distribution</v>
      </c>
      <c r="N132" s="24">
        <f>5+5*($M$1-1)</f>
        <v>35</v>
      </c>
    </row>
    <row r="133" spans="1:29" ht="30.75" thickBot="1" x14ac:dyDescent="0.3">
      <c r="A133" s="12"/>
      <c r="B133" s="21" t="s">
        <v>37</v>
      </c>
      <c r="C133" s="13" t="s">
        <v>38</v>
      </c>
      <c r="D133" s="13" t="s">
        <v>39</v>
      </c>
      <c r="E133" s="13" t="s">
        <v>40</v>
      </c>
    </row>
    <row r="134" spans="1:29" ht="15.75" thickBot="1" x14ac:dyDescent="0.3">
      <c r="A134" s="14">
        <f ca="1">INDIRECT(CONCATENATE("'ALL DATA'!",O$1,$N134))</f>
        <v>2013</v>
      </c>
      <c r="B134" s="15">
        <f ca="1">INDIRECT(CONCATENATE("'ALL DATA'!",X$1,$N134))</f>
        <v>2739</v>
      </c>
      <c r="C134" s="16">
        <f ca="1">IF(ISBLANK(INDIRECT(CONCATENATE("'ALL DATA'!",Y$1,$N134))),"*",INDIRECT(CONCATENATE("'ALL DATA'!",Y$1,$N134)))</f>
        <v>0.28888888888888886</v>
      </c>
      <c r="D134" s="16">
        <f t="shared" ref="D134:E134" ca="1" si="12">IF(ISBLANK(INDIRECT(CONCATENATE("'ALL DATA'!",Z$1,$N134))),"*",INDIRECT(CONCATENATE("'ALL DATA'!",Z$1,$N134)))</f>
        <v>0.40530303030303028</v>
      </c>
      <c r="E134" s="16">
        <f t="shared" ca="1" si="12"/>
        <v>0.52173913043478259</v>
      </c>
      <c r="N134" s="24">
        <f>9+8*($M$1-1)</f>
        <v>57</v>
      </c>
    </row>
    <row r="137" spans="1:29" ht="15.75" thickBot="1" x14ac:dyDescent="0.3">
      <c r="A137" s="11" t="str">
        <f ca="1">CONCATENATE("Table ",N137,"b. Six-Year Completion Rates for Class of ",A139, ", Student-Weighted Totals")</f>
        <v>Table 35b. Six-Year Completion Rates for Class of 2013, Student-Weighted Totals</v>
      </c>
      <c r="N137" s="24">
        <f>5+5*($M$1-1)</f>
        <v>35</v>
      </c>
    </row>
    <row r="138" spans="1:29" ht="30.75" thickBot="1" x14ac:dyDescent="0.3">
      <c r="A138" s="12"/>
      <c r="B138" s="21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N138" s="25"/>
    </row>
    <row r="139" spans="1:29" ht="15.75" thickBot="1" x14ac:dyDescent="0.3">
      <c r="A139" s="14">
        <f ca="1">INDIRECT(CONCATENATE("'All DATA'!",O$1,$N139))</f>
        <v>2013</v>
      </c>
      <c r="B139" s="15">
        <f t="shared" ref="B139" ca="1" si="13">INDIRECT(CONCATENATE("'All DATA'!",P$1,$N139))</f>
        <v>283912</v>
      </c>
      <c r="C139" s="16">
        <f ca="1">IF(ISBLANK(INDIRECT(CONCATENATE("'All DATA'!",Q$1,$N139))),"*",INDIRECT(CONCATENATE("'All DATA'!",Q$1,$N139)))</f>
        <v>0.41250457888359776</v>
      </c>
      <c r="D139" s="16">
        <f t="shared" ref="D139:I139" ca="1" si="14">IF(ISBLANK(INDIRECT(CONCATENATE("'All DATA'!",R$1,$N139))),"*",INDIRECT(CONCATENATE("'All DATA'!",R$1,$N139)))</f>
        <v>0.32459353602524726</v>
      </c>
      <c r="E139" s="16">
        <f t="shared" ca="1" si="14"/>
        <v>8.7911042858350469E-2</v>
      </c>
      <c r="F139" s="16">
        <f t="shared" ca="1" si="14"/>
        <v>0.12090013807095157</v>
      </c>
      <c r="G139" s="16">
        <f t="shared" ca="1" si="14"/>
        <v>0.29160444081264619</v>
      </c>
      <c r="H139" s="16">
        <f t="shared" ca="1" si="14"/>
        <v>0.31959903068556456</v>
      </c>
      <c r="I139" s="16">
        <f t="shared" ca="1" si="14"/>
        <v>9.2905548198033192E-2</v>
      </c>
      <c r="K139" s="5"/>
      <c r="L139" s="5"/>
      <c r="N139" s="24">
        <f>9+8*($M$1-1)</f>
        <v>57</v>
      </c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38"/>
      <c r="L140" s="38"/>
      <c r="M140" s="24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0"/>
      <c r="AC140" s="20"/>
    </row>
    <row r="141" spans="1:29" x14ac:dyDescent="0.25">
      <c r="N141" s="5"/>
      <c r="Q141" s="24"/>
    </row>
    <row r="142" spans="1:29" x14ac:dyDescent="0.25">
      <c r="A142" s="38" t="str">
        <f ca="1">CONCATENATE("Figure ", RIGHT(A137,LEN(A137)-6))</f>
        <v>Figure 35b. Six-Year Completion Rates for Class of 2013, Student-Weighted Totals</v>
      </c>
      <c r="Q142" s="24"/>
    </row>
    <row r="143" spans="1:29" x14ac:dyDescent="0.25">
      <c r="Q143" s="24"/>
    </row>
    <row r="163" spans="1:1" x14ac:dyDescent="0.25">
      <c r="A163" s="28"/>
    </row>
    <row r="164" spans="1:1" x14ac:dyDescent="0.25">
      <c r="A164" s="28" t="s">
        <v>47</v>
      </c>
    </row>
  </sheetData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All DATA</vt:lpstr>
      <vt:lpstr>group (1)</vt:lpstr>
      <vt:lpstr>group (2)</vt:lpstr>
      <vt:lpstr>group (3)</vt:lpstr>
      <vt:lpstr>group (4)</vt:lpstr>
      <vt:lpstr>group (5)</vt:lpstr>
      <vt:lpstr>group (6)</vt:lpstr>
      <vt:lpstr>group (7)</vt:lpstr>
      <vt:lpstr>'group (1)'!Print_Area</vt:lpstr>
      <vt:lpstr>'group (2)'!Print_Area</vt:lpstr>
      <vt:lpstr>'group (3)'!Print_Area</vt:lpstr>
      <vt:lpstr>'group (4)'!Print_Area</vt:lpstr>
      <vt:lpstr>'group (5)'!Print_Area</vt:lpstr>
      <vt:lpstr>'group (6)'!Print_Area</vt:lpstr>
      <vt:lpstr>'group (7)'!Print_Area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Diana Gillum</cp:lastModifiedBy>
  <cp:lastPrinted>2014-04-30T12:07:14Z</cp:lastPrinted>
  <dcterms:created xsi:type="dcterms:W3CDTF">2013-05-01T18:07:04Z</dcterms:created>
  <dcterms:modified xsi:type="dcterms:W3CDTF">2020-10-30T15:22:51Z</dcterms:modified>
</cp:coreProperties>
</file>