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udentclearinghouse.sharepoint.com/sites/ResearchServicesfromZdrive/Shared Documents/Research Services/PUBLICATIONS/HS Benchmarks/2022/Appendices/"/>
    </mc:Choice>
  </mc:AlternateContent>
  <xr:revisionPtr revIDLastSave="151" documentId="13_ncr:1_{93DC9AB1-748C-4443-962B-0AFB828CED1E}" xr6:coauthVersionLast="47" xr6:coauthVersionMax="47" xr10:uidLastSave="{95AAAC99-2F8D-45B0-9820-A1EF4AC4F8AC}"/>
  <bookViews>
    <workbookView xWindow="-110" yWindow="-110" windowWidth="19420" windowHeight="11620" tabRatio="713" firstSheet="1" activeTab="1" xr2:uid="{00000000-000D-0000-FFFF-FFFF00000000}"/>
  </bookViews>
  <sheets>
    <sheet name="All DATA" sheetId="110" state="hidden" r:id="rId1"/>
    <sheet name="group (1)" sheetId="1" r:id="rId2"/>
  </sheets>
  <definedNames>
    <definedName name="_xlnm._FilterDatabase" localSheetId="0" hidden="1">'All DATA'!$A$1:$P$1</definedName>
    <definedName name="_xlnm.Print_Area" localSheetId="1">'group (1)'!$A:$K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7" i="1" l="1"/>
  <c r="N76" i="1"/>
  <c r="N71" i="1"/>
  <c r="N70" i="1"/>
  <c r="N44" i="1" l="1"/>
  <c r="N43" i="1"/>
  <c r="N38" i="1"/>
  <c r="N37" i="1"/>
  <c r="N11" i="1"/>
  <c r="N10" i="1"/>
  <c r="N5" i="1"/>
  <c r="N4" i="1"/>
  <c r="N1" i="1"/>
  <c r="N2" i="1"/>
  <c r="N8" i="1"/>
  <c r="N139" i="1"/>
  <c r="N137" i="1"/>
  <c r="N134" i="1"/>
  <c r="N132" i="1"/>
  <c r="N108" i="1"/>
  <c r="N106" i="1"/>
  <c r="N103" i="1"/>
  <c r="N101" i="1"/>
  <c r="N74" i="1"/>
  <c r="N68" i="1"/>
  <c r="N41" i="1"/>
  <c r="N35" i="1"/>
  <c r="A1" i="1"/>
  <c r="A132" i="1" l="1"/>
  <c r="A101" i="1"/>
  <c r="A35" i="1"/>
  <c r="A106" i="1"/>
  <c r="A111" i="1" s="1"/>
  <c r="A137" i="1"/>
  <c r="A142" i="1" s="1"/>
  <c r="A41" i="1"/>
  <c r="A47" i="1" s="1"/>
  <c r="A74" i="1"/>
  <c r="A80" i="1" s="1"/>
  <c r="A68" i="1"/>
  <c r="A2" i="1" l="1"/>
  <c r="A8" i="1"/>
  <c r="A14" i="1" s="1"/>
</calcChain>
</file>

<file path=xl/sharedStrings.xml><?xml version="1.0" encoding="utf-8"?>
<sst xmlns="http://schemas.openxmlformats.org/spreadsheetml/2006/main" count="116" uniqueCount="50">
  <si>
    <t>GROUP</t>
  </si>
  <si>
    <t>OUTCOME</t>
  </si>
  <si>
    <t>DIPLOMA_YEAR</t>
  </si>
  <si>
    <t>STUDENT_CNT</t>
  </si>
  <si>
    <t>TOTAL</t>
  </si>
  <si>
    <t>PUBLIC</t>
  </si>
  <si>
    <t>PRIVATE</t>
  </si>
  <si>
    <t>TWO</t>
  </si>
  <si>
    <t>FOUR</t>
  </si>
  <si>
    <t>IN_STATE</t>
  </si>
  <si>
    <t>OUT_STATE</t>
  </si>
  <si>
    <t>N_Schls</t>
  </si>
  <si>
    <t>Total_25</t>
  </si>
  <si>
    <t>Total_50</t>
  </si>
  <si>
    <t>Total_75</t>
  </si>
  <si>
    <t>COVERAGE_GRADE_12</t>
  </si>
  <si>
    <t>Private Schools</t>
  </si>
  <si>
    <t>FIRST FALL</t>
  </si>
  <si>
    <t>FIRST YEAR</t>
  </si>
  <si>
    <t>FIRST TWO YEARS</t>
  </si>
  <si>
    <t>PERSISTENCE</t>
  </si>
  <si>
    <t>COMPLETION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</si>
  <si>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</si>
  <si>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</si>
  <si>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</si>
  <si>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</si>
  <si>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</si>
  <si>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</si>
  <si>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</si>
  <si>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</si>
  <si>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</si>
  <si>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</si>
  <si>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</si>
  <si>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</si>
  <si>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</si>
  <si>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N of schools</t>
  </si>
  <si>
    <t>25th percentile</t>
  </si>
  <si>
    <t>50th percentile</t>
  </si>
  <si>
    <t>75th percentile</t>
  </si>
  <si>
    <t>*</t>
  </si>
  <si>
    <t>N of students</t>
  </si>
  <si>
    <t>Total</t>
  </si>
  <si>
    <t>Public</t>
  </si>
  <si>
    <t>Private</t>
  </si>
  <si>
    <t>Two-year</t>
  </si>
  <si>
    <t>Four-year</t>
  </si>
  <si>
    <t>In-state</t>
  </si>
  <si>
    <t>Out-of-state</t>
  </si>
  <si>
    <t>Students enrolled in first year</t>
  </si>
  <si>
    <t>NOTE: Cells marked with asterisk are not represented when grade 12 coverage under 10%, there are fewer than 3 schools, or fewer than 30 students.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</si>
</sst>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_);\(0%\)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wrapText="1"/>
    </xf>
    <xf numFmtId="3" fontId="0" fillId="0" borderId="1" xfId="0" applyNumberFormat="1" applyBorder="1" applyAlignment="1">
      <alignment vertical="center" wrapText="1"/>
    </xf>
    <xf numFmtId="3" fontId="0" fillId="0" borderId="0" xfId="0" applyNumberFormat="1"/>
    <xf numFmtId="0" fontId="1" fillId="0" borderId="0" xfId="0" applyFont="1" applyAlignment="1">
      <alignment wrapText="1"/>
    </xf>
    <xf numFmtId="0" fontId="8" fillId="0" borderId="0" xfId="0" applyFont="1"/>
    <xf numFmtId="49" fontId="0" fillId="0" borderId="0" xfId="0" applyNumberFormat="1"/>
    <xf numFmtId="1" fontId="0" fillId="0" borderId="0" xfId="0" applyNumberFormat="1"/>
    <xf numFmtId="164" fontId="0" fillId="0" borderId="0" xfId="0" applyNumberFormat="1"/>
    <xf numFmtId="0" fontId="9" fillId="0" borderId="0" xfId="0" applyFont="1"/>
    <xf numFmtId="9" fontId="0" fillId="0" borderId="0" xfId="0" applyNumberFormat="1"/>
    <xf numFmtId="9" fontId="9" fillId="0" borderId="0" xfId="0" applyNumberFormat="1" applyFont="1"/>
    <xf numFmtId="3" fontId="9" fillId="0" borderId="0" xfId="0" applyNumberFormat="1" applyFont="1"/>
    <xf numFmtId="9" fontId="0" fillId="0" borderId="0" xfId="1" applyFont="1"/>
    <xf numFmtId="1" fontId="0" fillId="0" borderId="0" xfId="0" quotePrefix="1" applyNumberFormat="1" applyAlignment="1">
      <alignment wrapText="1"/>
    </xf>
    <xf numFmtId="0" fontId="3" fillId="0" borderId="2" xfId="0" applyFont="1" applyBorder="1"/>
    <xf numFmtId="10" fontId="3" fillId="0" borderId="0" xfId="0" applyNumberFormat="1" applyFont="1"/>
    <xf numFmtId="10" fontId="3" fillId="0" borderId="2" xfId="0" applyNumberFormat="1" applyFont="1" applyBorder="1"/>
    <xf numFmtId="9" fontId="0" fillId="0" borderId="1" xfId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973AD"/>
      <color rgb="FF336699"/>
      <color rgb="FFE28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7876022163896179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'group (1)'!$D$10:$D$11</c:f>
              <c:numCache>
                <c:formatCode>0%</c:formatCode>
                <c:ptCount val="2"/>
                <c:pt idx="0">
                  <c:v>0.48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3-44CE-AB7A-F915E05EE126}"/>
            </c:ext>
          </c:extLst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'group (1)'!$E$10:$E$11</c:f>
              <c:numCache>
                <c:formatCode>0%</c:formatCode>
                <c:ptCount val="2"/>
                <c:pt idx="0">
                  <c:v>0.35399999999999998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B3-44CE-AB7A-F915E05EE126}"/>
            </c:ext>
          </c:extLst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('group (1)'!$N$15:$N$17,'group (1)'!$F$10:$F$11)</c:f>
              <c:numCache>
                <c:formatCode>General</c:formatCode>
                <c:ptCount val="5"/>
                <c:pt idx="3" formatCode="0%">
                  <c:v>8.4000000000000005E-2</c:v>
                </c:pt>
                <c:pt idx="4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B3-44CE-AB7A-F915E05EE126}"/>
            </c:ext>
          </c:extLst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('group (1)'!$N$15:$N$17,'group (1)'!$G$10:$G$11)</c:f>
              <c:numCache>
                <c:formatCode>General</c:formatCode>
                <c:ptCount val="5"/>
                <c:pt idx="3" formatCode="0%">
                  <c:v>0.749</c:v>
                </c:pt>
                <c:pt idx="4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B3-44CE-AB7A-F915E05EE126}"/>
            </c:ext>
          </c:extLst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('group (1)'!$N$15:$N$20,'group (1)'!$H$10:$H$11)</c:f>
              <c:numCache>
                <c:formatCode>General</c:formatCode>
                <c:ptCount val="8"/>
                <c:pt idx="6" formatCode="0%">
                  <c:v>0.49199999999999999</c:v>
                </c:pt>
                <c:pt idx="7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B3-44CE-AB7A-F915E05EE126}"/>
            </c:ext>
          </c:extLst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('group (1)'!$N$15:$N$20,'group (1)'!$I$10:$I$11)</c:f>
              <c:numCache>
                <c:formatCode>General</c:formatCode>
                <c:ptCount val="8"/>
                <c:pt idx="6" formatCode="0%">
                  <c:v>0.34200000000000003</c:v>
                </c:pt>
                <c:pt idx="7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B3-44CE-AB7A-F915E05EE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4136"/>
        <c:axId val="500264920"/>
      </c:barChart>
      <c:catAx>
        <c:axId val="5002641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00264920"/>
        <c:crosses val="autoZero"/>
        <c:auto val="1"/>
        <c:lblAlgn val="ctr"/>
        <c:lblOffset val="100"/>
        <c:noMultiLvlLbl val="0"/>
      </c:catAx>
      <c:valAx>
        <c:axId val="50026492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500264136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17364105903301139"/>
          <c:y val="0.93302624671916012"/>
          <c:w val="0.65271774948836236"/>
          <c:h val="6.69737532808398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'group (1)'!$D$43:$D$44</c:f>
              <c:numCache>
                <c:formatCode>0%</c:formatCode>
                <c:ptCount val="2"/>
                <c:pt idx="0">
                  <c:v>0.49399999999999999</c:v>
                </c:pt>
                <c:pt idx="1">
                  <c:v>0.48899999999999999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2-4EC1-85DD-9B405A3CDCE4}"/>
            </c:ext>
          </c:extLst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'group (1)'!$E$43:$E$44</c:f>
              <c:numCache>
                <c:formatCode>0%</c:formatCode>
                <c:ptCount val="2"/>
                <c:pt idx="0">
                  <c:v>0.377</c:v>
                </c:pt>
                <c:pt idx="1">
                  <c:v>0.36299999999999999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F2-4EC1-85DD-9B405A3CDCE4}"/>
            </c:ext>
          </c:extLst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('group (1)'!$N$15:$N$17,'group (1)'!$F$43:$F$44)</c:f>
              <c:numCache>
                <c:formatCode>General</c:formatCode>
                <c:ptCount val="5"/>
                <c:pt idx="3" formatCode="0%">
                  <c:v>0.08</c:v>
                </c:pt>
                <c:pt idx="4" formatCode="0%">
                  <c:v>8.5000000000000006E-2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F2-4EC1-85DD-9B405A3CDCE4}"/>
            </c:ext>
          </c:extLst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('group (1)'!$N$15:$N$17,'group (1)'!$G$43:$G$44)</c:f>
              <c:numCache>
                <c:formatCode>General</c:formatCode>
                <c:ptCount val="5"/>
                <c:pt idx="3" formatCode="0%">
                  <c:v>0.79100000000000004</c:v>
                </c:pt>
                <c:pt idx="4" formatCode="0%">
                  <c:v>0.76700000000000002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F2-4EC1-85DD-9B405A3CDCE4}"/>
            </c:ext>
          </c:extLst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('group (1)'!$N$15:$N$20,'group (1)'!$H$43:$H$44)</c:f>
              <c:numCache>
                <c:formatCode>General</c:formatCode>
                <c:ptCount val="8"/>
                <c:pt idx="6" formatCode="0%">
                  <c:v>0.49399999999999999</c:v>
                </c:pt>
                <c:pt idx="7" formatCode="0%">
                  <c:v>0.501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F2-4EC1-85DD-9B405A3CDCE4}"/>
            </c:ext>
          </c:extLst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('group (1)'!$N$15:$N$20,'group (1)'!$I$43:$I$44)</c:f>
              <c:numCache>
                <c:formatCode>General</c:formatCode>
                <c:ptCount val="8"/>
                <c:pt idx="6" formatCode="0%">
                  <c:v>0.377</c:v>
                </c:pt>
                <c:pt idx="7" formatCode="0%">
                  <c:v>0.35099999999999998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F2-4EC1-85DD-9B405A3CD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72368"/>
        <c:axId val="500269624"/>
      </c:barChart>
      <c:catAx>
        <c:axId val="5002723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00269624"/>
        <c:crosses val="autoZero"/>
        <c:auto val="1"/>
        <c:lblAlgn val="ctr"/>
        <c:lblOffset val="100"/>
        <c:noMultiLvlLbl val="0"/>
      </c:catAx>
      <c:valAx>
        <c:axId val="50026962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5002723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AE2-4A72-AA45-5A229AF8E12C}"/>
              </c:ext>
            </c:extLst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  <c:extLst>
              <c:ext xmlns:c16="http://schemas.microsoft.com/office/drawing/2014/chart" uri="{C3380CC4-5D6E-409C-BE32-E72D297353CC}">
                <c16:uniqueId val="{00000003-1AE2-4A72-AA45-5A229AF8E12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1AE2-4A72-AA45-5A229AF8E12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AE2-4A72-AA45-5A229AF8E12C}"/>
              </c:ext>
            </c:extLst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  <c:extLst>
              <c:ext xmlns:c16="http://schemas.microsoft.com/office/drawing/2014/chart" uri="{C3380CC4-5D6E-409C-BE32-E72D297353CC}">
                <c16:uniqueId val="{00000009-1AE2-4A72-AA45-5A229AF8E12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(1)'!$C$107,'group (1)'!$O$108,'group (1)'!$D$107,'group (1)'!$E$107,'group (1)'!$O$109,'group (1)'!$F$107,'group (1)'!$G$107,'group (1)'!$O$110,'group (1)'!$H$107,'group (1)'!$I$107)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(1)'!$C$108,'group (1)'!$O$108,'group (1)'!$D$108,'group (1)'!$E$108,'group (1)'!$O$108,'group (1)'!$F$108,'group (1)'!$G$108,'group (1)'!$O$109,'group (1)'!$H$108,'group (1)'!$I$108)</c:f>
              <c:numCache>
                <c:formatCode>General</c:formatCode>
                <c:ptCount val="10"/>
                <c:pt idx="0" formatCode="0%">
                  <c:v>0.92500000000000004</c:v>
                </c:pt>
                <c:pt idx="2" formatCode="0%">
                  <c:v>0.90700000000000003</c:v>
                </c:pt>
                <c:pt idx="3" formatCode="0%">
                  <c:v>0.94799999999999995</c:v>
                </c:pt>
                <c:pt idx="5" formatCode="0%">
                  <c:v>0.73899999999999999</c:v>
                </c:pt>
                <c:pt idx="6" formatCode="0%">
                  <c:v>0.94299999999999995</c:v>
                </c:pt>
                <c:pt idx="8" formatCode="0%">
                  <c:v>0.90800000000000003</c:v>
                </c:pt>
                <c:pt idx="9" formatCode="0%">
                  <c:v>0.94699999999999995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E2-4A72-AA45-5A229AF8E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00267664"/>
        <c:axId val="500265312"/>
      </c:barChart>
      <c:catAx>
        <c:axId val="50026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0265312"/>
        <c:crosses val="autoZero"/>
        <c:auto val="1"/>
        <c:lblAlgn val="ctr"/>
        <c:lblOffset val="100"/>
        <c:noMultiLvlLbl val="0"/>
      </c:catAx>
      <c:valAx>
        <c:axId val="50026531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50026766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'group (1)'!$D$76:$D$77</c:f>
              <c:numCache>
                <c:formatCode>0%</c:formatCode>
                <c:ptCount val="2"/>
                <c:pt idx="0">
                  <c:v>0.50900000000000001</c:v>
                </c:pt>
                <c:pt idx="1">
                  <c:v>0.50700000000000001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5-4719-A312-5803D85A2487}"/>
            </c:ext>
          </c:extLst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'group (1)'!$E$76:$E$77</c:f>
              <c:numCache>
                <c:formatCode>0%</c:formatCode>
                <c:ptCount val="2"/>
                <c:pt idx="0">
                  <c:v>0.39700000000000002</c:v>
                </c:pt>
                <c:pt idx="1">
                  <c:v>0.38700000000000001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85-4719-A312-5803D85A2487}"/>
            </c:ext>
          </c:extLst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(1)'!$K$75:$K$77,'group (1)'!$F$76:$F$77)</c:f>
              <c:numCache>
                <c:formatCode>General</c:formatCode>
                <c:ptCount val="5"/>
                <c:pt idx="3" formatCode="0%">
                  <c:v>9.0999999999999998E-2</c:v>
                </c:pt>
                <c:pt idx="4" formatCode="0%">
                  <c:v>8.5000000000000006E-2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85-4719-A312-5803D85A2487}"/>
            </c:ext>
          </c:extLst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(1)'!$K$75:$K$77,'group (1)'!$G$76:$G$77)</c:f>
              <c:numCache>
                <c:formatCode>General</c:formatCode>
                <c:ptCount val="5"/>
                <c:pt idx="3" formatCode="0%">
                  <c:v>0.81499999999999995</c:v>
                </c:pt>
                <c:pt idx="4" formatCode="0%">
                  <c:v>0.80900000000000005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85-4719-A312-5803D85A2487}"/>
            </c:ext>
          </c:extLst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(1)'!$K$75:$K$80,'group (1)'!$H$76:$H$77)</c:f>
              <c:numCache>
                <c:formatCode>General</c:formatCode>
                <c:ptCount val="8"/>
                <c:pt idx="6" formatCode="0%">
                  <c:v>0.51700000000000002</c:v>
                </c:pt>
                <c:pt idx="7" formatCode="0%">
                  <c:v>0.505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85-4719-A312-5803D85A2487}"/>
            </c:ext>
          </c:extLst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(1)'!$K$75:$K$80,'group (1)'!$I$76:$I$77)</c:f>
              <c:numCache>
                <c:formatCode>General</c:formatCode>
                <c:ptCount val="8"/>
                <c:pt idx="6" formatCode="0%">
                  <c:v>0.38900000000000001</c:v>
                </c:pt>
                <c:pt idx="7" formatCode="0%">
                  <c:v>0.38900000000000001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85-4719-A312-5803D85A2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1000"/>
        <c:axId val="500272760"/>
      </c:barChart>
      <c:catAx>
        <c:axId val="5002610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00272760"/>
        <c:crosses val="autoZero"/>
        <c:auto val="1"/>
        <c:lblAlgn val="ctr"/>
        <c:lblOffset val="100"/>
        <c:noMultiLvlLbl val="0"/>
      </c:catAx>
      <c:valAx>
        <c:axId val="5002727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50026100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2015</c:v>
                </c:pt>
                <c:pt idx="1">
                  <c:v>2015</c:v>
                </c:pt>
                <c:pt idx="2">
                  <c:v>2015</c:v>
                </c:pt>
              </c:numCache>
            </c:numRef>
          </c:cat>
          <c:val>
            <c:numRef>
              <c:f>'group (1)'!$D$139</c:f>
              <c:numCache>
                <c:formatCode>0%</c:formatCode>
                <c:ptCount val="1"/>
                <c:pt idx="0">
                  <c:v>0.39500000000000002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0D-4F56-9A7C-2AF7DD7514A3}"/>
            </c:ext>
          </c:extLst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2015</c:v>
                </c:pt>
                <c:pt idx="1">
                  <c:v>2015</c:v>
                </c:pt>
                <c:pt idx="2">
                  <c:v>2015</c:v>
                </c:pt>
              </c:numCache>
            </c:numRef>
          </c:cat>
          <c:val>
            <c:numRef>
              <c:f>'group (1)'!$E$139</c:f>
              <c:numCache>
                <c:formatCode>0%</c:formatCode>
                <c:ptCount val="1"/>
                <c:pt idx="0">
                  <c:v>0.32900000000000001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0D-4F56-9A7C-2AF7DD7514A3}"/>
            </c:ext>
          </c:extLst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2015</c:v>
                </c:pt>
                <c:pt idx="1">
                  <c:v>2015</c:v>
                </c:pt>
                <c:pt idx="2">
                  <c:v>2015</c:v>
                </c:pt>
              </c:numCache>
            </c:numRef>
          </c:cat>
          <c:val>
            <c:numRef>
              <c:f>('group (1)'!$F$140,'group (1)'!$F$139)</c:f>
              <c:numCache>
                <c:formatCode>0%</c:formatCode>
                <c:ptCount val="2"/>
                <c:pt idx="1">
                  <c:v>4.2000000000000003E-2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0D-4F56-9A7C-2AF7DD7514A3}"/>
            </c:ext>
          </c:extLst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2015</c:v>
                </c:pt>
                <c:pt idx="1">
                  <c:v>2015</c:v>
                </c:pt>
                <c:pt idx="2">
                  <c:v>2015</c:v>
                </c:pt>
              </c:numCache>
            </c:numRef>
          </c:cat>
          <c:val>
            <c:numRef>
              <c:f>('group (1)'!$G$140,'group (1)'!$G$139)</c:f>
              <c:numCache>
                <c:formatCode>0%</c:formatCode>
                <c:ptCount val="2"/>
                <c:pt idx="1">
                  <c:v>0.68200000000000005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0D-4F56-9A7C-2AF7DD7514A3}"/>
            </c:ext>
          </c:extLst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2015</c:v>
                </c:pt>
                <c:pt idx="1">
                  <c:v>2015</c:v>
                </c:pt>
                <c:pt idx="2">
                  <c:v>2015</c:v>
                </c:pt>
              </c:numCache>
            </c:numRef>
          </c:cat>
          <c:val>
            <c:numRef>
              <c:f>('group (1)'!$H$140:$H$141,'group (1)'!$H$139)</c:f>
              <c:numCache>
                <c:formatCode>General</c:formatCode>
                <c:ptCount val="3"/>
                <c:pt idx="2" formatCode="0%">
                  <c:v>0.41499999999999998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0D-4F56-9A7C-2AF7DD7514A3}"/>
            </c:ext>
          </c:extLst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2015</c:v>
                </c:pt>
                <c:pt idx="1">
                  <c:v>2015</c:v>
                </c:pt>
                <c:pt idx="2">
                  <c:v>2015</c:v>
                </c:pt>
              </c:numCache>
            </c:numRef>
          </c:cat>
          <c:val>
            <c:numRef>
              <c:f>('group (1)'!$I$140:$I$141,'group (1)'!$I$139)</c:f>
              <c:numCache>
                <c:formatCode>General</c:formatCode>
                <c:ptCount val="3"/>
                <c:pt idx="2" formatCode="0%">
                  <c:v>0.309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0D-4F56-9A7C-2AF7DD751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2568"/>
        <c:axId val="500266096"/>
      </c:barChart>
      <c:catAx>
        <c:axId val="50026256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500266096"/>
        <c:crosses val="autoZero"/>
        <c:auto val="1"/>
        <c:lblAlgn val="ctr"/>
        <c:lblOffset val="100"/>
        <c:noMultiLvlLbl val="0"/>
      </c:catAx>
      <c:valAx>
        <c:axId val="5002660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5002625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6"/>
  <sheetViews>
    <sheetView workbookViewId="0">
      <pane ySplit="1" topLeftCell="A2" activePane="bottomLeft" state="frozen"/>
      <selection pane="bottomLeft" activeCell="C16" sqref="C16"/>
    </sheetView>
  </sheetViews>
  <sheetFormatPr defaultColWidth="9.1796875" defaultRowHeight="14.5" x14ac:dyDescent="0.35"/>
  <cols>
    <col min="1" max="1" width="19.7265625" bestFit="1" customWidth="1"/>
    <col min="2" max="2" width="16.453125" bestFit="1" customWidth="1"/>
    <col min="3" max="3" width="17.453125" bestFit="1" customWidth="1"/>
    <col min="4" max="4" width="16.1796875" style="14" bestFit="1" customWidth="1"/>
    <col min="5" max="10" width="12" style="21" bestFit="1" customWidth="1"/>
    <col min="11" max="11" width="13.453125" style="21" bestFit="1" customWidth="1"/>
    <col min="12" max="12" width="10.1796875" bestFit="1" customWidth="1"/>
    <col min="13" max="15" width="10.7265625" bestFit="1" customWidth="1"/>
    <col min="16" max="16" width="23.453125" style="21" bestFit="1" customWidth="1"/>
  </cols>
  <sheetData>
    <row r="1" spans="1:16" s="20" customFormat="1" x14ac:dyDescent="0.35">
      <c r="A1" s="20" t="s">
        <v>0</v>
      </c>
      <c r="B1" s="20" t="s">
        <v>1</v>
      </c>
      <c r="C1" s="20" t="s">
        <v>2</v>
      </c>
      <c r="D1" s="23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2" t="s">
        <v>15</v>
      </c>
    </row>
    <row r="2" spans="1:16" x14ac:dyDescent="0.35">
      <c r="A2" t="s">
        <v>16</v>
      </c>
      <c r="B2" t="s">
        <v>17</v>
      </c>
      <c r="C2">
        <v>2020</v>
      </c>
      <c r="D2" s="14">
        <v>39124</v>
      </c>
      <c r="E2" s="24">
        <v>0.82174624271546881</v>
      </c>
      <c r="F2" s="24">
        <v>0.46592884163173498</v>
      </c>
      <c r="G2" s="24">
        <v>0.35581740108373378</v>
      </c>
      <c r="H2" s="24">
        <v>9.020038850833248E-2</v>
      </c>
      <c r="I2" s="24">
        <v>0.73154585420713625</v>
      </c>
      <c r="J2" s="24">
        <v>0.47901543809426439</v>
      </c>
      <c r="K2" s="24">
        <v>0.34273080462120437</v>
      </c>
      <c r="L2" s="14">
        <v>329</v>
      </c>
      <c r="M2" s="24">
        <v>0.75</v>
      </c>
      <c r="N2" s="24">
        <v>0.83695652173913049</v>
      </c>
      <c r="O2" s="24">
        <v>0.88800000000000001</v>
      </c>
      <c r="P2" s="24">
        <v>0.17159470289409504</v>
      </c>
    </row>
    <row r="3" spans="1:16" x14ac:dyDescent="0.35">
      <c r="A3" t="s">
        <v>16</v>
      </c>
      <c r="B3" t="s">
        <v>17</v>
      </c>
      <c r="C3">
        <v>2019</v>
      </c>
      <c r="D3" s="14">
        <v>48234</v>
      </c>
      <c r="E3" s="24">
        <v>0.85667786208898289</v>
      </c>
      <c r="F3" s="24">
        <v>0.47899821702533485</v>
      </c>
      <c r="G3" s="24">
        <v>0.37767964506364804</v>
      </c>
      <c r="H3" s="24">
        <v>8.3322967201559073E-2</v>
      </c>
      <c r="I3" s="24">
        <v>0.77335489488742382</v>
      </c>
      <c r="J3" s="24">
        <v>0.49191441721607165</v>
      </c>
      <c r="K3" s="24">
        <v>0.36476344487291124</v>
      </c>
      <c r="L3" s="14">
        <v>377</v>
      </c>
      <c r="M3" s="24">
        <v>0.8125</v>
      </c>
      <c r="N3" s="24">
        <v>0.88135593220338981</v>
      </c>
      <c r="O3" s="24">
        <v>0.91935483870967738</v>
      </c>
      <c r="P3" s="24">
        <v>0.19978871001687845</v>
      </c>
    </row>
    <row r="4" spans="1:16" x14ac:dyDescent="0.35">
      <c r="A4" t="s">
        <v>16</v>
      </c>
      <c r="B4" t="s">
        <v>18</v>
      </c>
      <c r="C4">
        <v>2019</v>
      </c>
      <c r="D4" s="14">
        <v>48234</v>
      </c>
      <c r="E4" s="24">
        <v>0.87672596094041544</v>
      </c>
      <c r="F4" s="24">
        <v>0.49139611062735827</v>
      </c>
      <c r="G4" s="24">
        <v>0.38532985031305717</v>
      </c>
      <c r="H4" s="24">
        <v>8.6557200315130409E-2</v>
      </c>
      <c r="I4" s="24">
        <v>0.79016876062528507</v>
      </c>
      <c r="J4" s="24">
        <v>0.50325496537711989</v>
      </c>
      <c r="K4" s="24">
        <v>0.3734709955632956</v>
      </c>
      <c r="L4" s="14">
        <v>377</v>
      </c>
      <c r="M4" s="24">
        <v>0.83838383838383834</v>
      </c>
      <c r="N4" s="24">
        <v>0.89743589743589747</v>
      </c>
      <c r="O4" s="24">
        <v>0.93548387096774188</v>
      </c>
      <c r="P4" s="24">
        <v>0.19978871001687845</v>
      </c>
    </row>
    <row r="5" spans="1:16" x14ac:dyDescent="0.35">
      <c r="A5" t="s">
        <v>16</v>
      </c>
      <c r="B5" t="s">
        <v>18</v>
      </c>
      <c r="C5">
        <v>2018</v>
      </c>
      <c r="D5" s="14">
        <v>51198</v>
      </c>
      <c r="E5" s="24">
        <v>0.88261260205476777</v>
      </c>
      <c r="F5" s="24">
        <v>0.48507754209148796</v>
      </c>
      <c r="G5" s="24">
        <v>0.39753505996327981</v>
      </c>
      <c r="H5" s="24">
        <v>8.8108910504316573E-2</v>
      </c>
      <c r="I5" s="24">
        <v>0.7945036915504512</v>
      </c>
      <c r="J5" s="24">
        <v>0.50482440720340638</v>
      </c>
      <c r="K5" s="24">
        <v>0.37778819485136139</v>
      </c>
      <c r="L5" s="14">
        <v>408</v>
      </c>
      <c r="M5" s="24">
        <v>0.82247899159663862</v>
      </c>
      <c r="N5" s="24">
        <v>0.89787049109083017</v>
      </c>
      <c r="O5" s="24">
        <v>0.93311963116305208</v>
      </c>
      <c r="P5" s="24">
        <v>0.21339462943781182</v>
      </c>
    </row>
    <row r="6" spans="1:16" x14ac:dyDescent="0.35">
      <c r="A6" t="s">
        <v>16</v>
      </c>
      <c r="B6" t="s">
        <v>19</v>
      </c>
      <c r="C6">
        <v>2018</v>
      </c>
      <c r="D6" s="14">
        <v>51198</v>
      </c>
      <c r="E6" s="24">
        <v>0.90472284073596621</v>
      </c>
      <c r="F6" s="24">
        <v>0.49871088714402906</v>
      </c>
      <c r="G6" s="24">
        <v>0.4060119535919372</v>
      </c>
      <c r="H6" s="24">
        <v>9.4671666861986803E-2</v>
      </c>
      <c r="I6" s="24">
        <v>0.8100511738739794</v>
      </c>
      <c r="J6" s="24">
        <v>0.51599671862182117</v>
      </c>
      <c r="K6" s="24">
        <v>0.38872612211414509</v>
      </c>
      <c r="L6" s="14">
        <v>408</v>
      </c>
      <c r="M6" s="24">
        <v>0.86078811369509045</v>
      </c>
      <c r="N6" s="24">
        <v>0.91845969156893525</v>
      </c>
      <c r="O6" s="24">
        <v>0.9509803921568627</v>
      </c>
      <c r="P6" s="24">
        <v>0.21339462943781182</v>
      </c>
    </row>
    <row r="7" spans="1:16" x14ac:dyDescent="0.35">
      <c r="A7" t="s">
        <v>16</v>
      </c>
      <c r="B7" t="s">
        <v>19</v>
      </c>
      <c r="C7">
        <v>2017</v>
      </c>
      <c r="D7" s="14">
        <v>50389</v>
      </c>
      <c r="E7" s="24">
        <v>0.90444343011371531</v>
      </c>
      <c r="F7" s="24">
        <v>0.50713449363948482</v>
      </c>
      <c r="G7" s="24">
        <v>0.39730893647423049</v>
      </c>
      <c r="H7" s="24">
        <v>9.6965607573081425E-2</v>
      </c>
      <c r="I7" s="24">
        <v>0.80747782254063383</v>
      </c>
      <c r="J7" s="24">
        <v>0.52231637857468893</v>
      </c>
      <c r="K7" s="24">
        <v>0.38212705153902637</v>
      </c>
      <c r="L7" s="14">
        <v>403</v>
      </c>
      <c r="M7" s="24">
        <v>0.875</v>
      </c>
      <c r="N7" s="24">
        <v>0.92592592592592593</v>
      </c>
      <c r="O7" s="24">
        <v>0.95161290322580649</v>
      </c>
      <c r="P7" s="24">
        <v>0.2317594603864182</v>
      </c>
    </row>
    <row r="8" spans="1:16" x14ac:dyDescent="0.35">
      <c r="A8" t="s">
        <v>16</v>
      </c>
      <c r="B8" t="s">
        <v>20</v>
      </c>
      <c r="C8">
        <v>2018</v>
      </c>
      <c r="D8" s="14">
        <v>45188</v>
      </c>
      <c r="E8" s="24">
        <v>0.94104629547667518</v>
      </c>
      <c r="F8" s="24">
        <v>0.92405878800080532</v>
      </c>
      <c r="G8" s="24">
        <v>0.96177467695180074</v>
      </c>
      <c r="H8" s="24">
        <v>0.80314786078474842</v>
      </c>
      <c r="I8" s="24">
        <v>0.95633896305037247</v>
      </c>
      <c r="J8" s="24">
        <v>0.92435966880755238</v>
      </c>
      <c r="K8" s="24">
        <v>0.96334401819873849</v>
      </c>
      <c r="L8" s="14">
        <v>408</v>
      </c>
      <c r="M8" s="24">
        <v>0.90677966101694918</v>
      </c>
      <c r="N8" s="24">
        <v>0.94444444444444442</v>
      </c>
      <c r="O8" s="24">
        <v>0.97142857142857142</v>
      </c>
      <c r="P8" s="24">
        <v>0.21339462943781182</v>
      </c>
    </row>
    <row r="9" spans="1:16" x14ac:dyDescent="0.35">
      <c r="A9" t="s">
        <v>16</v>
      </c>
      <c r="B9" t="s">
        <v>21</v>
      </c>
      <c r="C9">
        <v>2014</v>
      </c>
      <c r="D9" s="14">
        <v>58036</v>
      </c>
      <c r="E9" s="24">
        <v>0.71142049762216553</v>
      </c>
      <c r="F9" s="24">
        <v>0.38338272796195466</v>
      </c>
      <c r="G9" s="24">
        <v>0.32803776966021092</v>
      </c>
      <c r="H9" s="24">
        <v>4.7504996898476808E-2</v>
      </c>
      <c r="I9" s="24">
        <v>0.66391550072368877</v>
      </c>
      <c r="J9" s="24">
        <v>0.40800537597353365</v>
      </c>
      <c r="K9" s="24">
        <v>0.30341512164863188</v>
      </c>
      <c r="L9" s="14">
        <v>453</v>
      </c>
      <c r="M9" s="24">
        <v>0.57894736842105265</v>
      </c>
      <c r="N9" s="24">
        <v>0.71641791044776115</v>
      </c>
      <c r="O9" s="24">
        <v>0.80172413793103448</v>
      </c>
      <c r="P9" s="24">
        <v>0.24467033802388635</v>
      </c>
    </row>
    <row r="10" spans="1:16" x14ac:dyDescent="0.35">
      <c r="A10" s="17"/>
      <c r="B10" s="17"/>
      <c r="C10" s="25"/>
      <c r="E10" s="24"/>
      <c r="F10" s="24"/>
      <c r="G10" s="24"/>
      <c r="H10" s="24"/>
      <c r="I10" s="24"/>
      <c r="J10" s="24"/>
      <c r="K10" s="24"/>
      <c r="L10" s="14"/>
      <c r="M10" s="19"/>
      <c r="N10" s="19"/>
      <c r="O10" s="19"/>
      <c r="P10" s="24"/>
    </row>
    <row r="11" spans="1:16" x14ac:dyDescent="0.35">
      <c r="A11" s="17"/>
      <c r="B11" s="17"/>
      <c r="C11" s="18"/>
      <c r="E11" s="24"/>
      <c r="F11" s="24"/>
      <c r="G11" s="24"/>
      <c r="H11" s="24"/>
      <c r="I11" s="24"/>
      <c r="J11" s="24"/>
      <c r="K11" s="24"/>
      <c r="L11" s="14"/>
      <c r="M11" s="19"/>
      <c r="N11" s="19"/>
      <c r="O11" s="19"/>
      <c r="P11" s="24"/>
    </row>
    <row r="12" spans="1:16" x14ac:dyDescent="0.35">
      <c r="A12" s="17"/>
      <c r="B12" s="17"/>
      <c r="C12" s="18"/>
      <c r="E12" s="24"/>
      <c r="F12" s="24"/>
      <c r="G12" s="24"/>
      <c r="H12" s="24"/>
      <c r="I12" s="24"/>
      <c r="J12" s="24"/>
      <c r="K12" s="24"/>
      <c r="L12" s="14"/>
      <c r="M12" s="19"/>
      <c r="N12" s="19"/>
      <c r="O12" s="19"/>
      <c r="P12" s="24"/>
    </row>
    <row r="13" spans="1:16" x14ac:dyDescent="0.35">
      <c r="A13" s="17"/>
      <c r="B13" s="17"/>
      <c r="C13" s="18"/>
      <c r="E13" s="24"/>
      <c r="F13" s="24"/>
      <c r="G13" s="24"/>
      <c r="H13" s="24"/>
      <c r="I13" s="24"/>
      <c r="J13" s="24"/>
      <c r="K13" s="24"/>
      <c r="L13" s="14"/>
      <c r="M13" s="19"/>
      <c r="N13" s="19"/>
      <c r="O13" s="19"/>
      <c r="P13" s="24"/>
    </row>
    <row r="14" spans="1:16" x14ac:dyDescent="0.35">
      <c r="A14" s="17"/>
      <c r="B14" s="17"/>
      <c r="C14" s="18"/>
      <c r="E14" s="24"/>
      <c r="F14" s="24"/>
      <c r="G14" s="24"/>
      <c r="H14" s="24"/>
      <c r="I14" s="24"/>
      <c r="J14" s="24"/>
      <c r="K14" s="24"/>
      <c r="L14" s="14"/>
      <c r="M14" s="19"/>
      <c r="N14" s="19"/>
      <c r="O14" s="19"/>
      <c r="P14" s="24"/>
    </row>
    <row r="15" spans="1:16" x14ac:dyDescent="0.35">
      <c r="A15" s="17"/>
      <c r="B15" s="17"/>
      <c r="C15" s="18"/>
      <c r="E15" s="24"/>
      <c r="F15" s="24"/>
      <c r="G15" s="24"/>
      <c r="H15" s="24"/>
      <c r="I15" s="24"/>
      <c r="J15" s="24"/>
      <c r="K15" s="24"/>
      <c r="L15" s="14"/>
      <c r="M15" s="19"/>
      <c r="N15" s="19"/>
      <c r="O15" s="19"/>
      <c r="P15" s="24"/>
    </row>
    <row r="16" spans="1:16" x14ac:dyDescent="0.35">
      <c r="A16" s="17"/>
      <c r="B16" s="17"/>
      <c r="C16" s="18"/>
      <c r="E16" s="24"/>
      <c r="F16" s="24"/>
      <c r="G16" s="24"/>
      <c r="H16" s="24"/>
      <c r="I16" s="24"/>
      <c r="J16" s="24"/>
      <c r="K16" s="24"/>
      <c r="L16" s="14"/>
      <c r="M16" s="19"/>
      <c r="N16" s="19"/>
      <c r="O16" s="19"/>
      <c r="P16" s="24"/>
    </row>
    <row r="17" spans="1:16" x14ac:dyDescent="0.35">
      <c r="A17" s="17"/>
      <c r="B17" s="17"/>
      <c r="C17" s="18"/>
      <c r="E17" s="24"/>
      <c r="F17" s="24"/>
      <c r="G17" s="24"/>
      <c r="H17" s="24"/>
      <c r="I17" s="24"/>
      <c r="J17" s="24"/>
      <c r="K17" s="24"/>
      <c r="L17" s="14"/>
      <c r="M17" s="19"/>
      <c r="N17" s="19"/>
      <c r="O17" s="19"/>
      <c r="P17" s="24"/>
    </row>
    <row r="18" spans="1:16" x14ac:dyDescent="0.35">
      <c r="A18" s="17"/>
      <c r="B18" s="17"/>
      <c r="C18" s="25"/>
      <c r="E18" s="24"/>
      <c r="F18" s="24"/>
      <c r="G18" s="24"/>
      <c r="H18" s="24"/>
      <c r="I18" s="24"/>
      <c r="J18" s="24"/>
      <c r="K18" s="24"/>
      <c r="L18" s="14"/>
      <c r="M18" s="19"/>
      <c r="N18" s="19"/>
      <c r="O18" s="19"/>
      <c r="P18" s="24"/>
    </row>
    <row r="19" spans="1:16" x14ac:dyDescent="0.35">
      <c r="A19" s="17"/>
      <c r="B19" s="17"/>
      <c r="C19" s="18"/>
      <c r="E19" s="24"/>
      <c r="F19" s="24"/>
      <c r="G19" s="24"/>
      <c r="H19" s="24"/>
      <c r="I19" s="24"/>
      <c r="J19" s="24"/>
      <c r="K19" s="24"/>
      <c r="L19" s="14"/>
      <c r="M19" s="19"/>
      <c r="N19" s="19"/>
      <c r="O19" s="19"/>
      <c r="P19" s="24"/>
    </row>
    <row r="20" spans="1:16" x14ac:dyDescent="0.35">
      <c r="A20" s="17"/>
      <c r="B20" s="17"/>
      <c r="C20" s="18"/>
      <c r="E20" s="24"/>
      <c r="F20" s="24"/>
      <c r="G20" s="24"/>
      <c r="H20" s="24"/>
      <c r="I20" s="24"/>
      <c r="J20" s="24"/>
      <c r="K20" s="24"/>
      <c r="L20" s="14"/>
      <c r="M20" s="19"/>
      <c r="N20" s="19"/>
      <c r="O20" s="19"/>
      <c r="P20" s="24"/>
    </row>
    <row r="21" spans="1:16" x14ac:dyDescent="0.35">
      <c r="A21" s="17"/>
      <c r="B21" s="17"/>
      <c r="C21" s="18"/>
      <c r="E21" s="24"/>
      <c r="F21" s="24"/>
      <c r="G21" s="24"/>
      <c r="H21" s="24"/>
      <c r="I21" s="24"/>
      <c r="J21" s="24"/>
      <c r="K21" s="24"/>
      <c r="L21" s="14"/>
      <c r="M21" s="19"/>
      <c r="N21" s="19"/>
      <c r="O21" s="19"/>
      <c r="P21" s="24"/>
    </row>
    <row r="22" spans="1:16" x14ac:dyDescent="0.35">
      <c r="A22" s="17"/>
      <c r="B22" s="17"/>
      <c r="C22" s="18"/>
      <c r="E22" s="24"/>
      <c r="F22" s="24"/>
      <c r="G22" s="24"/>
      <c r="H22" s="24"/>
      <c r="I22" s="24"/>
      <c r="J22" s="24"/>
      <c r="K22" s="24"/>
      <c r="L22" s="14"/>
      <c r="M22" s="19"/>
      <c r="N22" s="19"/>
      <c r="O22" s="19"/>
      <c r="P22" s="24"/>
    </row>
    <row r="23" spans="1:16" x14ac:dyDescent="0.35">
      <c r="A23" s="17"/>
      <c r="B23" s="17"/>
      <c r="C23" s="18"/>
      <c r="E23" s="24"/>
      <c r="F23" s="24"/>
      <c r="G23" s="24"/>
      <c r="H23" s="24"/>
      <c r="I23" s="24"/>
      <c r="J23" s="24"/>
      <c r="K23" s="24"/>
      <c r="L23" s="14"/>
      <c r="M23" s="19"/>
      <c r="N23" s="19"/>
      <c r="O23" s="19"/>
      <c r="P23" s="24"/>
    </row>
    <row r="24" spans="1:16" x14ac:dyDescent="0.35">
      <c r="A24" s="17"/>
      <c r="B24" s="17"/>
      <c r="C24" s="18"/>
      <c r="E24" s="24"/>
      <c r="F24" s="24"/>
      <c r="G24" s="24"/>
      <c r="H24" s="24"/>
      <c r="I24" s="24"/>
      <c r="J24" s="24"/>
      <c r="K24" s="24"/>
      <c r="L24" s="14"/>
      <c r="M24" s="19"/>
      <c r="N24" s="19"/>
      <c r="O24" s="19"/>
      <c r="P24" s="24"/>
    </row>
    <row r="25" spans="1:16" x14ac:dyDescent="0.35">
      <c r="A25" s="17"/>
      <c r="B25" s="17"/>
      <c r="C25" s="18"/>
      <c r="E25" s="24"/>
      <c r="F25" s="24"/>
      <c r="G25" s="24"/>
      <c r="H25" s="24"/>
      <c r="I25" s="24"/>
      <c r="J25" s="24"/>
      <c r="K25" s="24"/>
      <c r="L25" s="14"/>
      <c r="M25" s="19"/>
      <c r="N25" s="19"/>
      <c r="O25" s="19"/>
      <c r="P25" s="24"/>
    </row>
    <row r="26" spans="1:16" x14ac:dyDescent="0.35">
      <c r="A26" s="17"/>
      <c r="B26" s="17"/>
      <c r="C26" s="25"/>
      <c r="E26" s="24"/>
      <c r="F26" s="24"/>
      <c r="G26" s="24"/>
      <c r="H26" s="24"/>
      <c r="I26" s="24"/>
      <c r="J26" s="24"/>
      <c r="K26" s="24"/>
      <c r="L26" s="14"/>
      <c r="M26" s="19"/>
      <c r="N26" s="19"/>
      <c r="O26" s="19"/>
      <c r="P26" s="24"/>
    </row>
    <row r="27" spans="1:16" x14ac:dyDescent="0.35">
      <c r="A27" s="17"/>
      <c r="B27" s="17"/>
      <c r="C27" s="18"/>
      <c r="E27" s="24"/>
      <c r="F27" s="24"/>
      <c r="G27" s="24"/>
      <c r="H27" s="24"/>
      <c r="I27" s="24"/>
      <c r="J27" s="24"/>
      <c r="K27" s="24"/>
      <c r="L27" s="14"/>
      <c r="M27" s="19"/>
      <c r="N27" s="19"/>
      <c r="O27" s="19"/>
      <c r="P27" s="24"/>
    </row>
    <row r="28" spans="1:16" x14ac:dyDescent="0.35">
      <c r="A28" s="17"/>
      <c r="B28" s="17"/>
      <c r="C28" s="18"/>
      <c r="E28" s="24"/>
      <c r="F28" s="24"/>
      <c r="G28" s="24"/>
      <c r="H28" s="24"/>
      <c r="I28" s="24"/>
      <c r="J28" s="24"/>
      <c r="K28" s="24"/>
      <c r="L28" s="14"/>
      <c r="M28" s="19"/>
      <c r="N28" s="19"/>
      <c r="O28" s="19"/>
      <c r="P28" s="24"/>
    </row>
    <row r="29" spans="1:16" x14ac:dyDescent="0.35">
      <c r="A29" s="17"/>
      <c r="B29" s="17"/>
      <c r="C29" s="18"/>
      <c r="E29" s="24"/>
      <c r="F29" s="24"/>
      <c r="G29" s="24"/>
      <c r="H29" s="24"/>
      <c r="I29" s="24"/>
      <c r="J29" s="24"/>
      <c r="K29" s="24"/>
      <c r="L29" s="14"/>
      <c r="M29" s="19"/>
      <c r="N29" s="19"/>
      <c r="O29" s="19"/>
      <c r="P29" s="24"/>
    </row>
    <row r="30" spans="1:16" x14ac:dyDescent="0.35">
      <c r="A30" s="17"/>
      <c r="B30" s="17"/>
      <c r="C30" s="18"/>
      <c r="E30" s="24"/>
      <c r="F30" s="24"/>
      <c r="G30" s="24"/>
      <c r="H30" s="24"/>
      <c r="I30" s="24"/>
      <c r="J30" s="24"/>
      <c r="K30" s="24"/>
      <c r="L30" s="14"/>
      <c r="M30" s="19"/>
      <c r="N30" s="19"/>
      <c r="O30" s="19"/>
      <c r="P30" s="24"/>
    </row>
    <row r="31" spans="1:16" x14ac:dyDescent="0.35">
      <c r="A31" s="17"/>
      <c r="B31" s="17"/>
      <c r="C31" s="18"/>
      <c r="E31" s="24"/>
      <c r="F31" s="24"/>
      <c r="G31" s="24"/>
      <c r="H31" s="24"/>
      <c r="I31" s="24"/>
      <c r="J31" s="24"/>
      <c r="K31" s="24"/>
      <c r="L31" s="14"/>
      <c r="M31" s="19"/>
      <c r="N31" s="19"/>
      <c r="O31" s="19"/>
      <c r="P31" s="24"/>
    </row>
    <row r="32" spans="1:16" x14ac:dyDescent="0.35">
      <c r="A32" s="17"/>
      <c r="B32" s="17"/>
      <c r="C32" s="18"/>
      <c r="E32" s="24"/>
      <c r="F32" s="24"/>
      <c r="G32" s="24"/>
      <c r="H32" s="24"/>
      <c r="I32" s="24"/>
      <c r="J32" s="24"/>
      <c r="K32" s="24"/>
      <c r="L32" s="14"/>
      <c r="M32" s="19"/>
      <c r="N32" s="19"/>
      <c r="O32" s="19"/>
      <c r="P32" s="24"/>
    </row>
    <row r="33" spans="1:16" x14ac:dyDescent="0.35">
      <c r="A33" s="17"/>
      <c r="B33" s="17"/>
      <c r="C33" s="18"/>
      <c r="E33" s="24"/>
      <c r="F33" s="24"/>
      <c r="G33" s="24"/>
      <c r="H33" s="24"/>
      <c r="I33" s="24"/>
      <c r="J33" s="24"/>
      <c r="K33" s="24"/>
      <c r="L33" s="14"/>
      <c r="M33" s="19"/>
      <c r="N33" s="19"/>
      <c r="O33" s="19"/>
      <c r="P33" s="24"/>
    </row>
    <row r="34" spans="1:16" x14ac:dyDescent="0.35">
      <c r="A34" s="17"/>
      <c r="B34" s="17"/>
      <c r="C34" s="25"/>
      <c r="E34" s="24"/>
      <c r="F34" s="24"/>
      <c r="G34" s="24"/>
      <c r="H34" s="24"/>
      <c r="I34" s="24"/>
      <c r="J34" s="24"/>
      <c r="K34" s="24"/>
      <c r="L34" s="14"/>
      <c r="M34" s="19"/>
      <c r="N34" s="19"/>
      <c r="O34" s="19"/>
      <c r="P34" s="24"/>
    </row>
    <row r="35" spans="1:16" x14ac:dyDescent="0.35">
      <c r="A35" s="17"/>
      <c r="B35" s="17"/>
      <c r="C35" s="18"/>
      <c r="E35" s="24"/>
      <c r="F35" s="24"/>
      <c r="G35" s="24"/>
      <c r="H35" s="24"/>
      <c r="I35" s="24"/>
      <c r="J35" s="24"/>
      <c r="K35" s="24"/>
      <c r="L35" s="14"/>
      <c r="M35" s="19"/>
      <c r="N35" s="19"/>
      <c r="O35" s="19"/>
      <c r="P35" s="24"/>
    </row>
    <row r="36" spans="1:16" x14ac:dyDescent="0.35">
      <c r="A36" s="17"/>
      <c r="B36" s="17"/>
      <c r="C36" s="18"/>
      <c r="E36" s="24"/>
      <c r="F36" s="24"/>
      <c r="G36" s="24"/>
      <c r="H36" s="24"/>
      <c r="I36" s="24"/>
      <c r="J36" s="24"/>
      <c r="K36" s="24"/>
      <c r="L36" s="14"/>
      <c r="M36" s="19"/>
      <c r="N36" s="19"/>
      <c r="O36" s="19"/>
      <c r="P36" s="24"/>
    </row>
    <row r="37" spans="1:16" x14ac:dyDescent="0.35">
      <c r="A37" s="17"/>
      <c r="B37" s="17"/>
      <c r="C37" s="18"/>
      <c r="E37" s="24"/>
      <c r="F37" s="24"/>
      <c r="G37" s="24"/>
      <c r="H37" s="24"/>
      <c r="I37" s="24"/>
      <c r="J37" s="24"/>
      <c r="K37" s="24"/>
      <c r="L37" s="14"/>
      <c r="M37" s="19"/>
      <c r="N37" s="19"/>
      <c r="O37" s="19"/>
      <c r="P37" s="24"/>
    </row>
    <row r="38" spans="1:16" x14ac:dyDescent="0.35">
      <c r="A38" s="17"/>
      <c r="B38" s="17"/>
      <c r="C38" s="18"/>
      <c r="E38" s="24"/>
      <c r="F38" s="24"/>
      <c r="G38" s="24"/>
      <c r="H38" s="24"/>
      <c r="I38" s="24"/>
      <c r="J38" s="24"/>
      <c r="K38" s="24"/>
      <c r="L38" s="14"/>
      <c r="M38" s="19"/>
      <c r="N38" s="19"/>
      <c r="O38" s="19"/>
      <c r="P38" s="24"/>
    </row>
    <row r="39" spans="1:16" x14ac:dyDescent="0.35">
      <c r="A39" s="17"/>
      <c r="B39" s="17"/>
      <c r="C39" s="18"/>
      <c r="E39" s="24"/>
      <c r="F39" s="24"/>
      <c r="G39" s="24"/>
      <c r="H39" s="24"/>
      <c r="I39" s="24"/>
      <c r="J39" s="24"/>
      <c r="K39" s="24"/>
      <c r="L39" s="14"/>
      <c r="M39" s="19"/>
      <c r="N39" s="19"/>
      <c r="O39" s="19"/>
      <c r="P39" s="24"/>
    </row>
    <row r="40" spans="1:16" x14ac:dyDescent="0.35">
      <c r="A40" s="17"/>
      <c r="B40" s="17"/>
      <c r="C40" s="18"/>
      <c r="E40" s="24"/>
      <c r="F40" s="24"/>
      <c r="G40" s="24"/>
      <c r="H40" s="24"/>
      <c r="I40" s="24"/>
      <c r="J40" s="24"/>
      <c r="K40" s="24"/>
      <c r="L40" s="14"/>
      <c r="M40" s="19"/>
      <c r="N40" s="19"/>
      <c r="O40" s="19"/>
      <c r="P40" s="24"/>
    </row>
    <row r="41" spans="1:16" x14ac:dyDescent="0.35">
      <c r="A41" s="17"/>
      <c r="B41" s="17"/>
      <c r="C41" s="18"/>
      <c r="E41" s="24"/>
      <c r="F41" s="24"/>
      <c r="G41" s="24"/>
      <c r="H41" s="24"/>
      <c r="I41" s="24"/>
      <c r="J41" s="24"/>
      <c r="K41" s="24"/>
      <c r="L41" s="14"/>
      <c r="M41" s="19"/>
      <c r="N41" s="19"/>
      <c r="O41" s="19"/>
      <c r="P41" s="24"/>
    </row>
    <row r="42" spans="1:16" x14ac:dyDescent="0.35">
      <c r="A42" s="17"/>
      <c r="B42" s="17"/>
      <c r="C42" s="25"/>
      <c r="E42" s="24"/>
      <c r="F42" s="24"/>
      <c r="G42" s="24"/>
      <c r="H42" s="24"/>
      <c r="I42" s="24"/>
      <c r="J42" s="24"/>
      <c r="K42" s="24"/>
      <c r="L42" s="14"/>
      <c r="M42" s="19"/>
      <c r="N42" s="19"/>
      <c r="O42" s="19"/>
      <c r="P42" s="24"/>
    </row>
    <row r="43" spans="1:16" x14ac:dyDescent="0.35">
      <c r="A43" s="17"/>
      <c r="B43" s="17"/>
      <c r="C43" s="18"/>
      <c r="E43" s="24"/>
      <c r="F43" s="24"/>
      <c r="G43" s="24"/>
      <c r="H43" s="24"/>
      <c r="I43" s="24"/>
      <c r="J43" s="24"/>
      <c r="K43" s="24"/>
      <c r="L43" s="14"/>
      <c r="M43" s="19"/>
      <c r="N43" s="19"/>
      <c r="O43" s="19"/>
      <c r="P43" s="24"/>
    </row>
    <row r="44" spans="1:16" x14ac:dyDescent="0.35">
      <c r="A44" s="17"/>
      <c r="B44" s="17"/>
      <c r="C44" s="18"/>
      <c r="E44" s="24"/>
      <c r="F44" s="24"/>
      <c r="G44" s="24"/>
      <c r="H44" s="24"/>
      <c r="I44" s="24"/>
      <c r="J44" s="24"/>
      <c r="K44" s="24"/>
      <c r="L44" s="14"/>
      <c r="M44" s="19"/>
      <c r="N44" s="19"/>
      <c r="O44" s="19"/>
      <c r="P44" s="24"/>
    </row>
    <row r="45" spans="1:16" x14ac:dyDescent="0.35">
      <c r="A45" s="17"/>
      <c r="B45" s="17"/>
      <c r="C45" s="18"/>
      <c r="E45" s="24"/>
      <c r="F45" s="24"/>
      <c r="G45" s="24"/>
      <c r="H45" s="24"/>
      <c r="I45" s="24"/>
      <c r="J45" s="24"/>
      <c r="K45" s="24"/>
      <c r="L45" s="14"/>
      <c r="M45" s="19"/>
      <c r="N45" s="19"/>
      <c r="O45" s="19"/>
      <c r="P45" s="24"/>
    </row>
    <row r="46" spans="1:16" x14ac:dyDescent="0.35">
      <c r="A46" s="17"/>
      <c r="B46" s="17"/>
      <c r="C46" s="18"/>
      <c r="E46" s="24"/>
      <c r="F46" s="24"/>
      <c r="G46" s="24"/>
      <c r="H46" s="24"/>
      <c r="I46" s="24"/>
      <c r="J46" s="24"/>
      <c r="K46" s="24"/>
      <c r="L46" s="14"/>
      <c r="M46" s="19"/>
      <c r="N46" s="19"/>
      <c r="O46" s="19"/>
      <c r="P46" s="24"/>
    </row>
    <row r="47" spans="1:16" x14ac:dyDescent="0.35">
      <c r="A47" s="17"/>
      <c r="B47" s="17"/>
      <c r="C47" s="18"/>
      <c r="E47" s="24"/>
      <c r="F47" s="24"/>
      <c r="G47" s="24"/>
      <c r="H47" s="24"/>
      <c r="I47" s="24"/>
      <c r="J47" s="24"/>
      <c r="K47" s="24"/>
      <c r="L47" s="14"/>
      <c r="M47" s="19"/>
      <c r="N47" s="19"/>
      <c r="O47" s="19"/>
      <c r="P47" s="24"/>
    </row>
    <row r="48" spans="1:16" x14ac:dyDescent="0.35">
      <c r="A48" s="17"/>
      <c r="B48" s="17"/>
      <c r="C48" s="18"/>
      <c r="E48" s="24"/>
      <c r="F48" s="24"/>
      <c r="G48" s="24"/>
      <c r="H48" s="24"/>
      <c r="I48" s="24"/>
      <c r="J48" s="24"/>
      <c r="K48" s="24"/>
      <c r="L48" s="14"/>
      <c r="M48" s="19"/>
      <c r="N48" s="19"/>
      <c r="O48" s="19"/>
      <c r="P48" s="24"/>
    </row>
    <row r="49" spans="1:16" x14ac:dyDescent="0.35">
      <c r="A49" s="17"/>
      <c r="B49" s="17"/>
      <c r="C49" s="18"/>
      <c r="E49" s="24"/>
      <c r="F49" s="24"/>
      <c r="G49" s="24"/>
      <c r="H49" s="24"/>
      <c r="I49" s="24"/>
      <c r="J49" s="24"/>
      <c r="K49" s="24"/>
      <c r="L49" s="14"/>
      <c r="M49" s="19"/>
      <c r="N49" s="19"/>
      <c r="O49" s="19"/>
      <c r="P49" s="24"/>
    </row>
    <row r="50" spans="1:16" x14ac:dyDescent="0.35">
      <c r="A50" s="17"/>
      <c r="B50" s="17"/>
      <c r="C50" s="25"/>
      <c r="E50" s="24"/>
      <c r="F50" s="24"/>
      <c r="G50" s="24"/>
      <c r="H50" s="24"/>
      <c r="I50" s="24"/>
      <c r="J50" s="24"/>
      <c r="K50" s="24"/>
      <c r="L50" s="14"/>
      <c r="M50" s="19"/>
      <c r="N50" s="19"/>
      <c r="O50" s="19"/>
      <c r="P50" s="24"/>
    </row>
    <row r="51" spans="1:16" x14ac:dyDescent="0.35">
      <c r="A51" s="17"/>
      <c r="B51" s="17"/>
      <c r="C51" s="18"/>
      <c r="E51" s="24"/>
      <c r="F51" s="24"/>
      <c r="G51" s="24"/>
      <c r="H51" s="24"/>
      <c r="I51" s="24"/>
      <c r="J51" s="24"/>
      <c r="K51" s="24"/>
      <c r="L51" s="14"/>
      <c r="M51" s="19"/>
      <c r="N51" s="19"/>
      <c r="O51" s="19"/>
      <c r="P51" s="24"/>
    </row>
    <row r="52" spans="1:16" x14ac:dyDescent="0.35">
      <c r="A52" s="17"/>
      <c r="B52" s="17"/>
      <c r="C52" s="18"/>
      <c r="E52" s="24"/>
      <c r="F52" s="24"/>
      <c r="G52" s="24"/>
      <c r="H52" s="24"/>
      <c r="I52" s="24"/>
      <c r="J52" s="24"/>
      <c r="K52" s="24"/>
      <c r="L52" s="14"/>
      <c r="M52" s="19"/>
      <c r="N52" s="19"/>
      <c r="O52" s="19"/>
      <c r="P52" s="24"/>
    </row>
    <row r="53" spans="1:16" x14ac:dyDescent="0.35">
      <c r="A53" s="17"/>
      <c r="B53" s="17"/>
      <c r="C53" s="18"/>
      <c r="E53" s="24"/>
      <c r="F53" s="24"/>
      <c r="G53" s="24"/>
      <c r="H53" s="24"/>
      <c r="I53" s="24"/>
      <c r="J53" s="24"/>
      <c r="K53" s="24"/>
      <c r="L53" s="14"/>
      <c r="M53" s="19"/>
      <c r="N53" s="19"/>
      <c r="O53" s="19"/>
      <c r="P53" s="24"/>
    </row>
    <row r="54" spans="1:16" x14ac:dyDescent="0.35">
      <c r="A54" s="17"/>
      <c r="B54" s="17"/>
      <c r="C54" s="18"/>
      <c r="E54" s="24"/>
      <c r="F54" s="24"/>
      <c r="G54" s="24"/>
      <c r="H54" s="24"/>
      <c r="I54" s="24"/>
      <c r="J54" s="24"/>
      <c r="K54" s="24"/>
      <c r="L54" s="14"/>
      <c r="M54" s="19"/>
      <c r="N54" s="19"/>
      <c r="O54" s="19"/>
      <c r="P54" s="24"/>
    </row>
    <row r="55" spans="1:16" x14ac:dyDescent="0.35">
      <c r="A55" s="17"/>
      <c r="B55" s="17"/>
      <c r="C55" s="18"/>
      <c r="E55" s="24"/>
      <c r="F55" s="24"/>
      <c r="G55" s="24"/>
      <c r="H55" s="24"/>
      <c r="I55" s="24"/>
      <c r="J55" s="24"/>
      <c r="K55" s="24"/>
      <c r="L55" s="14"/>
      <c r="M55" s="19"/>
      <c r="N55" s="19"/>
      <c r="O55" s="19"/>
      <c r="P55" s="24"/>
    </row>
    <row r="56" spans="1:16" x14ac:dyDescent="0.35">
      <c r="A56" s="17"/>
      <c r="B56" s="17"/>
      <c r="C56" s="18"/>
      <c r="E56" s="24"/>
      <c r="F56" s="24"/>
      <c r="G56" s="24"/>
      <c r="H56" s="24"/>
      <c r="I56" s="24"/>
      <c r="J56" s="24"/>
      <c r="K56" s="24"/>
      <c r="L56" s="14"/>
      <c r="M56" s="19"/>
      <c r="N56" s="19"/>
      <c r="O56" s="19"/>
      <c r="P56" s="24"/>
    </row>
    <row r="57" spans="1:16" x14ac:dyDescent="0.35">
      <c r="A57" s="17"/>
      <c r="B57" s="17"/>
      <c r="C57" s="18"/>
      <c r="E57" s="24"/>
      <c r="F57" s="24"/>
      <c r="G57" s="24"/>
      <c r="H57" s="24"/>
      <c r="I57" s="24"/>
      <c r="J57" s="24"/>
      <c r="K57" s="24"/>
      <c r="L57" s="14"/>
      <c r="M57" s="19"/>
      <c r="N57" s="19"/>
      <c r="O57" s="19"/>
      <c r="P57" s="24"/>
    </row>
    <row r="58" spans="1:16" x14ac:dyDescent="0.35">
      <c r="A58" s="17"/>
      <c r="B58" s="17"/>
      <c r="C58" s="18"/>
      <c r="L58" s="14"/>
      <c r="M58" s="19"/>
      <c r="N58" s="19"/>
      <c r="O58" s="19"/>
    </row>
    <row r="59" spans="1:16" x14ac:dyDescent="0.35">
      <c r="A59" s="17"/>
      <c r="B59" s="17"/>
      <c r="C59" s="18"/>
      <c r="L59" s="14"/>
      <c r="M59" s="19"/>
      <c r="N59" s="19"/>
      <c r="O59" s="19"/>
    </row>
    <row r="60" spans="1:16" x14ac:dyDescent="0.35">
      <c r="A60" s="17"/>
      <c r="B60" s="17"/>
      <c r="C60" s="18"/>
      <c r="L60" s="14"/>
      <c r="M60" s="19"/>
      <c r="N60" s="19"/>
      <c r="O60" s="19"/>
    </row>
    <row r="61" spans="1:16" x14ac:dyDescent="0.35">
      <c r="A61" s="17"/>
      <c r="B61" s="17"/>
      <c r="C61" s="18"/>
      <c r="L61" s="14"/>
      <c r="M61" s="19"/>
      <c r="N61" s="19"/>
      <c r="O61" s="19"/>
    </row>
    <row r="62" spans="1:16" x14ac:dyDescent="0.35">
      <c r="A62" s="17"/>
      <c r="B62" s="17"/>
      <c r="C62" s="18"/>
      <c r="L62" s="14"/>
      <c r="M62" s="19"/>
      <c r="N62" s="19"/>
      <c r="O62" s="19"/>
    </row>
    <row r="63" spans="1:16" x14ac:dyDescent="0.35">
      <c r="A63" s="17"/>
      <c r="B63" s="17"/>
      <c r="C63" s="18"/>
      <c r="L63" s="14"/>
      <c r="M63" s="19"/>
      <c r="N63" s="19"/>
      <c r="O63" s="19"/>
    </row>
    <row r="64" spans="1:16" x14ac:dyDescent="0.35">
      <c r="A64" s="17"/>
      <c r="B64" s="17"/>
      <c r="C64" s="18"/>
      <c r="L64" s="14"/>
      <c r="M64" s="19"/>
      <c r="N64" s="19"/>
      <c r="O64" s="19"/>
    </row>
    <row r="65" spans="1:15" x14ac:dyDescent="0.35">
      <c r="A65" s="17"/>
      <c r="B65" s="17"/>
      <c r="C65" s="18"/>
      <c r="L65" s="14"/>
      <c r="M65" s="19"/>
      <c r="N65" s="19"/>
      <c r="O65" s="19"/>
    </row>
    <row r="66" spans="1:15" x14ac:dyDescent="0.35">
      <c r="A66" s="17"/>
      <c r="B66" s="17"/>
      <c r="C66" s="18"/>
      <c r="L66" s="14"/>
      <c r="M66" s="19"/>
      <c r="N66" s="19"/>
      <c r="O66" s="19"/>
    </row>
    <row r="67" spans="1:15" x14ac:dyDescent="0.35">
      <c r="A67" s="17"/>
      <c r="B67" s="17"/>
      <c r="C67" s="18"/>
      <c r="L67" s="14"/>
      <c r="M67" s="19"/>
      <c r="N67" s="19"/>
      <c r="O67" s="19"/>
    </row>
    <row r="68" spans="1:15" x14ac:dyDescent="0.35">
      <c r="A68" s="17"/>
      <c r="B68" s="17"/>
      <c r="C68" s="18"/>
      <c r="L68" s="14"/>
      <c r="M68" s="19"/>
      <c r="N68" s="19"/>
      <c r="O68" s="19"/>
    </row>
    <row r="69" spans="1:15" x14ac:dyDescent="0.35">
      <c r="A69" s="17"/>
      <c r="B69" s="17"/>
      <c r="C69" s="18"/>
      <c r="L69" s="14"/>
      <c r="M69" s="19"/>
      <c r="N69" s="19"/>
      <c r="O69" s="19"/>
    </row>
    <row r="70" spans="1:15" x14ac:dyDescent="0.35">
      <c r="A70" s="17"/>
      <c r="B70" s="17"/>
      <c r="C70" s="18"/>
      <c r="L70" s="14"/>
      <c r="M70" s="19"/>
      <c r="N70" s="19"/>
      <c r="O70" s="19"/>
    </row>
    <row r="71" spans="1:15" x14ac:dyDescent="0.35">
      <c r="A71" s="17"/>
      <c r="B71" s="17"/>
      <c r="C71" s="18"/>
      <c r="L71" s="14"/>
      <c r="M71" s="19"/>
      <c r="N71" s="19"/>
      <c r="O71" s="19"/>
    </row>
    <row r="72" spans="1:15" x14ac:dyDescent="0.35">
      <c r="A72" s="17"/>
      <c r="B72" s="17"/>
      <c r="C72" s="18"/>
      <c r="L72" s="14"/>
      <c r="M72" s="19"/>
      <c r="N72" s="19"/>
      <c r="O72" s="19"/>
    </row>
    <row r="73" spans="1:15" x14ac:dyDescent="0.35">
      <c r="M73" s="21"/>
      <c r="N73" s="21"/>
      <c r="O73" s="21"/>
    </row>
    <row r="74" spans="1:15" x14ac:dyDescent="0.35">
      <c r="M74" s="21"/>
      <c r="N74" s="21"/>
      <c r="O74" s="21"/>
    </row>
    <row r="75" spans="1:15" x14ac:dyDescent="0.35">
      <c r="M75" s="21"/>
      <c r="N75" s="21"/>
      <c r="O75" s="21"/>
    </row>
    <row r="76" spans="1:15" x14ac:dyDescent="0.35">
      <c r="M76" s="21"/>
      <c r="N76" s="21"/>
      <c r="O76" s="21"/>
    </row>
    <row r="77" spans="1:15" x14ac:dyDescent="0.35">
      <c r="M77" s="21"/>
      <c r="N77" s="21"/>
      <c r="O77" s="21"/>
    </row>
    <row r="78" spans="1:15" x14ac:dyDescent="0.35">
      <c r="M78" s="21"/>
      <c r="N78" s="21"/>
      <c r="O78" s="21"/>
    </row>
    <row r="79" spans="1:15" x14ac:dyDescent="0.35">
      <c r="M79" s="21"/>
      <c r="N79" s="21"/>
      <c r="O79" s="21"/>
    </row>
    <row r="80" spans="1:15" x14ac:dyDescent="0.35">
      <c r="M80" s="21"/>
      <c r="N80" s="21"/>
      <c r="O80" s="21"/>
    </row>
    <row r="81" spans="12:15" x14ac:dyDescent="0.35">
      <c r="M81" s="21"/>
      <c r="N81" s="21"/>
      <c r="O81" s="21"/>
    </row>
    <row r="82" spans="12:15" x14ac:dyDescent="0.35">
      <c r="M82" s="21"/>
      <c r="N82" s="21"/>
      <c r="O82" s="21"/>
    </row>
    <row r="83" spans="12:15" x14ac:dyDescent="0.35">
      <c r="M83" s="21"/>
      <c r="N83" s="21"/>
      <c r="O83" s="21"/>
    </row>
    <row r="84" spans="12:15" x14ac:dyDescent="0.35">
      <c r="M84" s="21"/>
      <c r="N84" s="21"/>
      <c r="O84" s="21"/>
    </row>
    <row r="85" spans="12:15" x14ac:dyDescent="0.35">
      <c r="M85" s="21"/>
      <c r="N85" s="21"/>
      <c r="O85" s="21"/>
    </row>
    <row r="86" spans="12:15" x14ac:dyDescent="0.35">
      <c r="M86" s="21"/>
      <c r="N86" s="21"/>
      <c r="O86" s="21"/>
    </row>
    <row r="87" spans="12:15" x14ac:dyDescent="0.35">
      <c r="L87" s="14"/>
      <c r="M87" s="21"/>
      <c r="N87" s="21"/>
      <c r="O87" s="21"/>
    </row>
    <row r="88" spans="12:15" x14ac:dyDescent="0.35">
      <c r="M88" s="21"/>
      <c r="N88" s="21"/>
      <c r="O88" s="21"/>
    </row>
    <row r="89" spans="12:15" x14ac:dyDescent="0.35">
      <c r="L89" s="14"/>
      <c r="M89" s="21"/>
      <c r="N89" s="21"/>
      <c r="O89" s="21"/>
    </row>
    <row r="90" spans="12:15" x14ac:dyDescent="0.35">
      <c r="L90" s="14"/>
      <c r="M90" s="21"/>
      <c r="N90" s="21"/>
      <c r="O90" s="21"/>
    </row>
    <row r="91" spans="12:15" x14ac:dyDescent="0.35">
      <c r="L91" s="14"/>
      <c r="M91" s="21"/>
      <c r="N91" s="21"/>
      <c r="O91" s="21"/>
    </row>
    <row r="92" spans="12:15" x14ac:dyDescent="0.35">
      <c r="L92" s="14"/>
      <c r="M92" s="21"/>
      <c r="N92" s="21"/>
      <c r="O92" s="21"/>
    </row>
    <row r="93" spans="12:15" x14ac:dyDescent="0.35">
      <c r="L93" s="14"/>
      <c r="M93" s="21"/>
      <c r="N93" s="21"/>
      <c r="O93" s="21"/>
    </row>
    <row r="94" spans="12:15" x14ac:dyDescent="0.35">
      <c r="L94" s="14"/>
      <c r="M94" s="21"/>
      <c r="N94" s="21"/>
      <c r="O94" s="21"/>
    </row>
    <row r="95" spans="12:15" x14ac:dyDescent="0.35">
      <c r="M95" s="21"/>
      <c r="N95" s="21"/>
      <c r="O95" s="21"/>
    </row>
    <row r="96" spans="12:15" x14ac:dyDescent="0.35">
      <c r="M96" s="21"/>
      <c r="N96" s="21"/>
      <c r="O96" s="2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D164"/>
  <sheetViews>
    <sheetView tabSelected="1" workbookViewId="0">
      <selection activeCell="M4" sqref="M4"/>
    </sheetView>
  </sheetViews>
  <sheetFormatPr defaultRowHeight="14.5" x14ac:dyDescent="0.35"/>
  <cols>
    <col min="1" max="1" width="11.7265625" customWidth="1"/>
    <col min="2" max="2" width="10.7265625" style="14" customWidth="1"/>
    <col min="3" max="9" width="10.7265625" customWidth="1"/>
    <col min="13" max="23" width="9.1796875" style="4" customWidth="1"/>
    <col min="24" max="27" width="9.1796875" style="4"/>
    <col min="28" max="29" width="9.1796875" style="11"/>
  </cols>
  <sheetData>
    <row r="1" spans="1:30" ht="31.5" thickBot="1" x14ac:dyDescent="0.4">
      <c r="A1" s="10" t="str">
        <f ca="1">INDIRECT(CONCATENATE("'All DATA'!A",$N1))</f>
        <v>Private Schools</v>
      </c>
      <c r="M1" s="32">
        <v>1</v>
      </c>
      <c r="N1" s="4">
        <f>2+8*($M$1-1)</f>
        <v>2</v>
      </c>
      <c r="O1" s="4" t="s">
        <v>22</v>
      </c>
      <c r="P1" s="4" t="s">
        <v>23</v>
      </c>
      <c r="Q1" s="4" t="s">
        <v>24</v>
      </c>
      <c r="R1" s="4" t="s">
        <v>25</v>
      </c>
      <c r="S1" s="4" t="s">
        <v>26</v>
      </c>
      <c r="T1" s="4" t="s">
        <v>27</v>
      </c>
      <c r="U1" s="4" t="s">
        <v>28</v>
      </c>
      <c r="V1" s="4" t="s">
        <v>29</v>
      </c>
      <c r="W1" s="4" t="s">
        <v>30</v>
      </c>
      <c r="X1" s="4" t="s">
        <v>31</v>
      </c>
      <c r="Y1" s="4" t="s">
        <v>32</v>
      </c>
      <c r="Z1" s="4" t="s">
        <v>33</v>
      </c>
      <c r="AA1" s="4" t="s">
        <v>34</v>
      </c>
      <c r="AD1" s="4"/>
    </row>
    <row r="2" spans="1:30" ht="15" thickBot="1" x14ac:dyDescent="0.4">
      <c r="A2" t="str">
        <f>CONCATENATE("Table ",N2,"a. College Enrollment Rates in the First Fall after High School Graduation for Classes ",A4," and ",A5,", School Percentile Distribution")</f>
        <v>Table 1a. College Enrollment Rates in the First Fall after High School Graduation for Classes 2020 and 2021, School Percentile Distribution</v>
      </c>
      <c r="N2" s="4">
        <f>1+5*($M$1-1)</f>
        <v>1</v>
      </c>
    </row>
    <row r="3" spans="1:30" ht="29.5" thickBot="1" x14ac:dyDescent="0.4">
      <c r="A3" s="1"/>
      <c r="B3" s="13" t="s">
        <v>35</v>
      </c>
      <c r="C3" s="2" t="s">
        <v>36</v>
      </c>
      <c r="D3" s="2" t="s">
        <v>37</v>
      </c>
      <c r="E3" s="2" t="s">
        <v>38</v>
      </c>
    </row>
    <row r="4" spans="1:30" ht="15" thickBot="1" x14ac:dyDescent="0.4">
      <c r="A4" s="9">
        <v>2020</v>
      </c>
      <c r="B4" s="13">
        <v>276</v>
      </c>
      <c r="C4" s="29">
        <v>0.75600000000000001</v>
      </c>
      <c r="D4" s="29">
        <v>0.85299999999999998</v>
      </c>
      <c r="E4" s="29">
        <v>0.9</v>
      </c>
      <c r="G4" s="26"/>
      <c r="I4" s="26"/>
      <c r="J4" s="27"/>
      <c r="K4" s="28"/>
      <c r="N4" s="4">
        <f>3+8*($M$1-1)</f>
        <v>3</v>
      </c>
    </row>
    <row r="5" spans="1:30" ht="15" thickBot="1" x14ac:dyDescent="0.4">
      <c r="A5" s="9">
        <v>2021</v>
      </c>
      <c r="B5" s="13">
        <v>153</v>
      </c>
      <c r="C5" s="29" t="s">
        <v>39</v>
      </c>
      <c r="D5" s="29" t="s">
        <v>39</v>
      </c>
      <c r="E5" s="29" t="s">
        <v>39</v>
      </c>
      <c r="N5" s="4">
        <f>2+8*($M$1-1)</f>
        <v>2</v>
      </c>
    </row>
    <row r="8" spans="1:30" ht="15" thickBot="1" x14ac:dyDescent="0.4">
      <c r="A8" t="str">
        <f>CONCATENATE("Table ",N8,"b. College Enrollment Rates in the First Fall after High School Graduation for Classes ",A10," and ",A11,", Student-Weighted Totals")</f>
        <v>Table 1b. College Enrollment Rates in the First Fall after High School Graduation for Classes 2020 and 2021, Student-Weighted Totals</v>
      </c>
      <c r="N8" s="4">
        <f>1+5*($M$1-1)</f>
        <v>1</v>
      </c>
    </row>
    <row r="9" spans="1:30" ht="29.5" thickBot="1" x14ac:dyDescent="0.4">
      <c r="A9" s="1"/>
      <c r="B9" s="13" t="s">
        <v>40</v>
      </c>
      <c r="C9" s="2" t="s">
        <v>41</v>
      </c>
      <c r="D9" s="2" t="s">
        <v>42</v>
      </c>
      <c r="E9" s="2" t="s">
        <v>43</v>
      </c>
      <c r="F9" s="2" t="s">
        <v>44</v>
      </c>
      <c r="G9" s="2" t="s">
        <v>45</v>
      </c>
      <c r="H9" s="2" t="s">
        <v>46</v>
      </c>
      <c r="I9" s="2" t="s">
        <v>47</v>
      </c>
      <c r="J9" s="3"/>
      <c r="K9" s="3"/>
      <c r="L9" s="3"/>
      <c r="N9" s="15"/>
    </row>
    <row r="10" spans="1:30" ht="15" thickBot="1" x14ac:dyDescent="0.4">
      <c r="A10" s="9">
        <v>2020</v>
      </c>
      <c r="B10" s="13">
        <v>32930</v>
      </c>
      <c r="C10" s="29">
        <v>0.83299999999999996</v>
      </c>
      <c r="D10" s="29">
        <v>0.48</v>
      </c>
      <c r="E10" s="29">
        <v>0.35399999999999998</v>
      </c>
      <c r="F10" s="29">
        <v>8.4000000000000005E-2</v>
      </c>
      <c r="G10" s="29">
        <v>0.749</v>
      </c>
      <c r="H10" s="29">
        <v>0.49199999999999999</v>
      </c>
      <c r="I10" s="29">
        <v>0.34200000000000003</v>
      </c>
      <c r="N10" s="4">
        <f>3+8*($M$1-1)</f>
        <v>3</v>
      </c>
    </row>
    <row r="11" spans="1:30" s="3" customFormat="1" ht="15" thickBot="1" x14ac:dyDescent="0.4">
      <c r="A11" s="9">
        <v>2021</v>
      </c>
      <c r="B11" s="13">
        <v>17741</v>
      </c>
      <c r="C11" s="29" t="s">
        <v>39</v>
      </c>
      <c r="D11" s="29" t="s">
        <v>39</v>
      </c>
      <c r="E11" s="29" t="s">
        <v>39</v>
      </c>
      <c r="F11" s="29" t="s">
        <v>39</v>
      </c>
      <c r="G11" s="29" t="s">
        <v>39</v>
      </c>
      <c r="H11" s="29" t="s">
        <v>39</v>
      </c>
      <c r="I11" s="29" t="s">
        <v>39</v>
      </c>
      <c r="J11"/>
      <c r="K11"/>
      <c r="L11"/>
      <c r="M11" s="4"/>
      <c r="N11" s="4">
        <f>2+8*($M$1-1)</f>
        <v>2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2"/>
      <c r="AC11" s="12"/>
    </row>
    <row r="14" spans="1:30" x14ac:dyDescent="0.35">
      <c r="A14" t="str">
        <f>CONCATENATE("Figure ", RIGHT(A8,LEN(A8)-6))</f>
        <v>Figure 1b. College Enrollment Rates in the First Fall after High School Graduation for Classes 2020 and 2021, Student-Weighted Totals</v>
      </c>
    </row>
    <row r="35" spans="1:14" ht="15" thickBot="1" x14ac:dyDescent="0.4">
      <c r="A35" s="8" t="str">
        <f>CONCATENATE("Table ",N35,"a. College Enrollment Rates in the First Year after High School Graduation for Classes ",A37," and ",A38,", School Percentile Distribution")</f>
        <v>Table 2a. College Enrollment Rates in the First Year after High School Graduation for Classes 2019 and 2020, School Percentile Distribution</v>
      </c>
      <c r="N35" s="4">
        <f>2+5*($M$1-1)</f>
        <v>2</v>
      </c>
    </row>
    <row r="36" spans="1:14" ht="29.5" thickBot="1" x14ac:dyDescent="0.4">
      <c r="A36" s="1"/>
      <c r="B36" s="13" t="s">
        <v>35</v>
      </c>
      <c r="C36" s="13" t="s">
        <v>36</v>
      </c>
      <c r="D36" s="13" t="s">
        <v>37</v>
      </c>
      <c r="E36" s="13" t="s">
        <v>38</v>
      </c>
    </row>
    <row r="37" spans="1:14" ht="15" thickBot="1" x14ac:dyDescent="0.4">
      <c r="A37" s="9">
        <v>2019</v>
      </c>
      <c r="B37" s="13">
        <v>328</v>
      </c>
      <c r="C37" s="29">
        <v>0.83299999999999996</v>
      </c>
      <c r="D37" s="29">
        <v>0.89400000000000002</v>
      </c>
      <c r="E37" s="29">
        <v>0.93500000000000005</v>
      </c>
      <c r="J37" s="27"/>
      <c r="K37" s="28"/>
      <c r="N37" s="4">
        <f>5+8*($M$1-1)</f>
        <v>5</v>
      </c>
    </row>
    <row r="38" spans="1:14" ht="15" thickBot="1" x14ac:dyDescent="0.4">
      <c r="A38" s="9">
        <v>2020</v>
      </c>
      <c r="B38" s="13">
        <v>276</v>
      </c>
      <c r="C38" s="29">
        <v>0.78700000000000003</v>
      </c>
      <c r="D38" s="29">
        <v>0.86799999999999999</v>
      </c>
      <c r="E38" s="29">
        <v>0.91800000000000004</v>
      </c>
      <c r="N38" s="4">
        <f>4+8*($M$1-1)</f>
        <v>4</v>
      </c>
    </row>
    <row r="41" spans="1:14" ht="15" thickBot="1" x14ac:dyDescent="0.4">
      <c r="A41" s="8" t="str">
        <f>CONCATENATE("Table ",N41,"b. College Enrollment Rates in the First Year after High School Graduation for Classes ",A43," and ",A44,", Student-Weighted Totals")</f>
        <v>Table 2b. College Enrollment Rates in the First Year after High School Graduation for Classes 2019 and 2020, Student-Weighted Totals</v>
      </c>
      <c r="N41" s="4">
        <f>2+5*($M$1-1)</f>
        <v>2</v>
      </c>
    </row>
    <row r="42" spans="1:14" ht="29.5" thickBot="1" x14ac:dyDescent="0.4">
      <c r="A42" s="1"/>
      <c r="B42" s="13" t="s">
        <v>40</v>
      </c>
      <c r="C42" s="2" t="s">
        <v>41</v>
      </c>
      <c r="D42" s="2" t="s">
        <v>42</v>
      </c>
      <c r="E42" s="2" t="s">
        <v>43</v>
      </c>
      <c r="F42" s="2" t="s">
        <v>44</v>
      </c>
      <c r="G42" s="2" t="s">
        <v>45</v>
      </c>
      <c r="H42" s="2" t="s">
        <v>46</v>
      </c>
      <c r="I42" s="2" t="s">
        <v>47</v>
      </c>
      <c r="J42" s="3"/>
    </row>
    <row r="43" spans="1:14" ht="15" thickBot="1" x14ac:dyDescent="0.4">
      <c r="A43" s="9">
        <v>2019</v>
      </c>
      <c r="B43" s="13">
        <v>42882</v>
      </c>
      <c r="C43" s="29">
        <v>0.871</v>
      </c>
      <c r="D43" s="29">
        <v>0.49399999999999999</v>
      </c>
      <c r="E43" s="29">
        <v>0.377</v>
      </c>
      <c r="F43" s="29">
        <v>0.08</v>
      </c>
      <c r="G43" s="29">
        <v>0.79100000000000004</v>
      </c>
      <c r="H43" s="29">
        <v>0.49399999999999999</v>
      </c>
      <c r="I43" s="29">
        <v>0.377</v>
      </c>
      <c r="N43" s="4">
        <f>5+8*($M$1-1)</f>
        <v>5</v>
      </c>
    </row>
    <row r="44" spans="1:14" ht="15" thickBot="1" x14ac:dyDescent="0.4">
      <c r="A44" s="9">
        <v>2020</v>
      </c>
      <c r="B44" s="13">
        <v>32930</v>
      </c>
      <c r="C44" s="29">
        <v>0.85199999999999998</v>
      </c>
      <c r="D44" s="29">
        <v>0.48899999999999999</v>
      </c>
      <c r="E44" s="29">
        <v>0.36299999999999999</v>
      </c>
      <c r="F44" s="29">
        <v>8.5000000000000006E-2</v>
      </c>
      <c r="G44" s="29">
        <v>0.76700000000000002</v>
      </c>
      <c r="H44" s="29">
        <v>0.501</v>
      </c>
      <c r="I44" s="29">
        <v>0.35099999999999998</v>
      </c>
      <c r="N44" s="4">
        <f>4+8*($M$1-1)</f>
        <v>4</v>
      </c>
    </row>
    <row r="47" spans="1:14" x14ac:dyDescent="0.35">
      <c r="A47" t="str">
        <f>CONCATENATE("Figure ", RIGHT(A41,LEN(A41)-6))</f>
        <v>Figure 2b. College Enrollment Rates in the First Year after High School Graduation for Classes 2019 and 2020, Student-Weighted Totals</v>
      </c>
    </row>
    <row r="68" spans="1:29" ht="15" thickBot="1" x14ac:dyDescent="0.4">
      <c r="A68" s="8" t="str">
        <f>CONCATENATE("Table ",N68,"a. College Enrollment Rates in the First Two Years after High School Graduation for Classes ",A70," and ",A71,", School Percentile Distribution")</f>
        <v>Table 3a. College Enrollment Rates in the First Two Years after High School Graduation for Classes 2018 and 2019, School Percentile Distribution</v>
      </c>
      <c r="N68" s="4">
        <f>3+5*($M$1-1)</f>
        <v>3</v>
      </c>
    </row>
    <row r="69" spans="1:29" ht="29.5" thickBot="1" x14ac:dyDescent="0.4">
      <c r="A69" s="1"/>
      <c r="B69" s="13" t="s">
        <v>35</v>
      </c>
      <c r="C69" s="2" t="s">
        <v>36</v>
      </c>
      <c r="D69" s="2" t="s">
        <v>37</v>
      </c>
      <c r="E69" s="2" t="s">
        <v>38</v>
      </c>
    </row>
    <row r="70" spans="1:29" ht="15" thickBot="1" x14ac:dyDescent="0.4">
      <c r="A70" s="9">
        <v>2018</v>
      </c>
      <c r="B70" s="13">
        <v>347</v>
      </c>
      <c r="C70" s="29">
        <v>0.85699999999999998</v>
      </c>
      <c r="D70" s="29">
        <v>0.92300000000000004</v>
      </c>
      <c r="E70" s="29">
        <v>0.95299999999999996</v>
      </c>
      <c r="N70" s="4">
        <f>7+8*($M$1-1)</f>
        <v>7</v>
      </c>
    </row>
    <row r="71" spans="1:29" ht="15" thickBot="1" x14ac:dyDescent="0.4">
      <c r="A71" s="9">
        <v>2019</v>
      </c>
      <c r="B71" s="13">
        <v>328</v>
      </c>
      <c r="C71" s="29">
        <v>0.85299999999999998</v>
      </c>
      <c r="D71" s="29">
        <v>0.91400000000000003</v>
      </c>
      <c r="E71" s="29">
        <v>0.94899999999999995</v>
      </c>
      <c r="N71" s="4">
        <f>6+8*($M$1-1)</f>
        <v>6</v>
      </c>
    </row>
    <row r="74" spans="1:29" ht="15" thickBot="1" x14ac:dyDescent="0.4">
      <c r="A74" s="8" t="str">
        <f>CONCATENATE("Table ",N74,"b. College Enrollment Rates in the First Two Years after High School Graduation for Classes ",A76," and ",A77,", Student-Weighted Totals")</f>
        <v>Table 3b. College Enrollment Rates in the First Two Years after High School Graduation for Classes 2018 and 2019, Student-Weighted Totals</v>
      </c>
      <c r="N74" s="4">
        <f>3+5*($M$1-1)</f>
        <v>3</v>
      </c>
    </row>
    <row r="75" spans="1:29" ht="29.5" thickBot="1" x14ac:dyDescent="0.4">
      <c r="A75" s="1"/>
      <c r="B75" s="13" t="s">
        <v>40</v>
      </c>
      <c r="C75" s="2" t="s">
        <v>41</v>
      </c>
      <c r="D75" s="2" t="s">
        <v>42</v>
      </c>
      <c r="E75" s="2" t="s">
        <v>43</v>
      </c>
      <c r="F75" s="2" t="s">
        <v>44</v>
      </c>
      <c r="G75" s="2" t="s">
        <v>45</v>
      </c>
      <c r="H75" s="2" t="s">
        <v>46</v>
      </c>
      <c r="I75" s="2" t="s">
        <v>47</v>
      </c>
      <c r="J75" s="3"/>
      <c r="K75" s="3"/>
      <c r="L75" s="3"/>
      <c r="N75" s="15"/>
    </row>
    <row r="76" spans="1:29" ht="15" thickBot="1" x14ac:dyDescent="0.4">
      <c r="A76" s="9">
        <v>2018</v>
      </c>
      <c r="B76" s="13">
        <v>43634</v>
      </c>
      <c r="C76" s="29">
        <v>0.90500000000000003</v>
      </c>
      <c r="D76" s="29">
        <v>0.50900000000000001</v>
      </c>
      <c r="E76" s="29">
        <v>0.39700000000000002</v>
      </c>
      <c r="F76" s="29">
        <v>9.0999999999999998E-2</v>
      </c>
      <c r="G76" s="29">
        <v>0.81499999999999995</v>
      </c>
      <c r="H76" s="29">
        <v>0.51700000000000002</v>
      </c>
      <c r="I76" s="29">
        <v>0.38900000000000001</v>
      </c>
      <c r="K76" s="4"/>
      <c r="L76" s="4"/>
      <c r="N76" s="4">
        <f>7+8*($M$1-1)</f>
        <v>7</v>
      </c>
    </row>
    <row r="77" spans="1:29" ht="15" thickBot="1" x14ac:dyDescent="0.4">
      <c r="A77" s="9">
        <v>2019</v>
      </c>
      <c r="B77" s="13">
        <v>42882</v>
      </c>
      <c r="C77" s="29">
        <v>0.89400000000000002</v>
      </c>
      <c r="D77" s="29">
        <v>0.50700000000000001</v>
      </c>
      <c r="E77" s="29">
        <v>0.38700000000000001</v>
      </c>
      <c r="F77" s="29">
        <v>8.5000000000000006E-2</v>
      </c>
      <c r="G77" s="29">
        <v>0.80900000000000005</v>
      </c>
      <c r="H77" s="29">
        <v>0.505</v>
      </c>
      <c r="I77" s="29">
        <v>0.38900000000000001</v>
      </c>
      <c r="K77" s="4"/>
      <c r="L77" s="4"/>
      <c r="N77" s="4">
        <f>6+8*($M$1-1)</f>
        <v>6</v>
      </c>
    </row>
    <row r="78" spans="1:29" s="3" customFormat="1" x14ac:dyDescent="0.35">
      <c r="A78" s="5"/>
      <c r="B78" s="6"/>
      <c r="C78" s="7"/>
      <c r="D78" s="7"/>
      <c r="E78" s="7"/>
      <c r="F78" s="7"/>
      <c r="G78" s="7"/>
      <c r="H78" s="7"/>
      <c r="I78" s="7"/>
      <c r="J78" s="4"/>
      <c r="K78"/>
      <c r="L78"/>
      <c r="M78" s="4"/>
      <c r="N78" s="4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2"/>
      <c r="AC78" s="12"/>
    </row>
    <row r="80" spans="1:29" x14ac:dyDescent="0.35">
      <c r="A80" t="str">
        <f>CONCATENATE("Figure ", RIGHT(A74,LEN(A74)-6))</f>
        <v>Figure 3b. College Enrollment Rates in the First Two Years after High School Graduation for Classes 2018 and 2019, Student-Weighted Totals</v>
      </c>
    </row>
    <row r="101" spans="1:29" ht="15" thickBot="1" x14ac:dyDescent="0.4">
      <c r="A101" s="8" t="str">
        <f>CONCATENATE("Table ",N101,"a. Persistence Rates from First to Second Year of College for Class of ",A103,", School Percentile Distribution")</f>
        <v>Table 4a. Persistence Rates from First to Second Year of College for Class of 2019, School Percentile Distribution</v>
      </c>
      <c r="N101" s="4">
        <f>4+5*($M$1-1)</f>
        <v>4</v>
      </c>
    </row>
    <row r="102" spans="1:29" ht="29.5" thickBot="1" x14ac:dyDescent="0.4">
      <c r="A102" s="1"/>
      <c r="B102" s="13" t="s">
        <v>35</v>
      </c>
      <c r="C102" s="2" t="s">
        <v>36</v>
      </c>
      <c r="D102" s="2" t="s">
        <v>37</v>
      </c>
      <c r="E102" s="2" t="s">
        <v>38</v>
      </c>
    </row>
    <row r="103" spans="1:29" ht="15" thickBot="1" x14ac:dyDescent="0.4">
      <c r="A103" s="9">
        <v>2019</v>
      </c>
      <c r="B103" s="30">
        <v>328</v>
      </c>
      <c r="C103" s="31">
        <v>0.8783783783783784</v>
      </c>
      <c r="D103" s="31">
        <v>0.93405797101449273</v>
      </c>
      <c r="E103" s="31">
        <v>0.96190476190476193</v>
      </c>
      <c r="N103" s="4">
        <f>8+8*($M$1-1)</f>
        <v>8</v>
      </c>
    </row>
    <row r="106" spans="1:29" ht="15" thickBot="1" x14ac:dyDescent="0.4">
      <c r="A106" s="8" t="str">
        <f>CONCATENATE("Table ",N106,"b. Persistence Rates from First to Second Year of College for Class of ",A108,", Student-Weighted Totals")</f>
        <v>Table 4b. Persistence Rates from First to Second Year of College for Class of 2019, Student-Weighted Totals</v>
      </c>
      <c r="N106" s="4">
        <f>4+5*($M$1-1)</f>
        <v>4</v>
      </c>
    </row>
    <row r="107" spans="1:29" ht="44" thickBot="1" x14ac:dyDescent="0.4">
      <c r="A107" s="1"/>
      <c r="B107" s="13" t="s">
        <v>48</v>
      </c>
      <c r="C107" s="2" t="s">
        <v>41</v>
      </c>
      <c r="D107" s="2" t="s">
        <v>42</v>
      </c>
      <c r="E107" s="2" t="s">
        <v>43</v>
      </c>
      <c r="F107" s="2" t="s">
        <v>44</v>
      </c>
      <c r="G107" s="2" t="s">
        <v>45</v>
      </c>
      <c r="H107" s="2" t="s">
        <v>46</v>
      </c>
      <c r="I107" s="2" t="s">
        <v>47</v>
      </c>
      <c r="J107" s="3"/>
      <c r="K107" s="3"/>
      <c r="L107" s="3"/>
      <c r="N107" s="15"/>
    </row>
    <row r="108" spans="1:29" ht="15" thickBot="1" x14ac:dyDescent="0.4">
      <c r="A108" s="9">
        <v>2019</v>
      </c>
      <c r="B108" s="13">
        <v>37347</v>
      </c>
      <c r="C108" s="29">
        <v>0.92500000000000004</v>
      </c>
      <c r="D108" s="29">
        <v>0.90700000000000003</v>
      </c>
      <c r="E108" s="29">
        <v>0.94799999999999995</v>
      </c>
      <c r="F108" s="29">
        <v>0.73899999999999999</v>
      </c>
      <c r="G108" s="29">
        <v>0.94299999999999995</v>
      </c>
      <c r="H108" s="29">
        <v>0.90800000000000003</v>
      </c>
      <c r="I108" s="29">
        <v>0.94699999999999995</v>
      </c>
      <c r="K108" s="4"/>
      <c r="L108" s="4"/>
      <c r="N108" s="4">
        <f>8+8*($M$1-1)</f>
        <v>8</v>
      </c>
    </row>
    <row r="109" spans="1:29" s="3" customFormat="1" x14ac:dyDescent="0.35">
      <c r="A109" s="5"/>
      <c r="B109" s="6"/>
      <c r="C109" s="7"/>
      <c r="D109" s="7"/>
      <c r="E109" s="7"/>
      <c r="F109" s="7"/>
      <c r="G109" s="7"/>
      <c r="H109" s="7"/>
      <c r="I109" s="7"/>
      <c r="J109" s="4"/>
      <c r="K109"/>
      <c r="L109"/>
      <c r="M109" s="4"/>
      <c r="N109" s="4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2"/>
      <c r="AC109" s="12"/>
    </row>
    <row r="111" spans="1:29" x14ac:dyDescent="0.35">
      <c r="A111" t="str">
        <f>CONCATENATE("Figure ", RIGHT(A106,LEN(A106)-6))</f>
        <v>Figure 4b. Persistence Rates from First to Second Year of College for Class of 2019, Student-Weighted Totals</v>
      </c>
    </row>
    <row r="132" spans="1:29" ht="15" thickBot="1" x14ac:dyDescent="0.4">
      <c r="A132" s="8" t="str">
        <f>CONCATENATE("Table ",N132,"a. Six-Year Completion Rates for Class of ",A134,", School Percentile Distribution")</f>
        <v>Table 5a. Six-Year Completion Rates for Class of 2015, School Percentile Distribution</v>
      </c>
      <c r="N132" s="4">
        <f>5+5*($M$1-1)</f>
        <v>5</v>
      </c>
    </row>
    <row r="133" spans="1:29" ht="29.5" thickBot="1" x14ac:dyDescent="0.4">
      <c r="A133" s="1"/>
      <c r="B133" s="13" t="s">
        <v>35</v>
      </c>
      <c r="C133" s="2" t="s">
        <v>36</v>
      </c>
      <c r="D133" s="2" t="s">
        <v>37</v>
      </c>
      <c r="E133" s="2" t="s">
        <v>38</v>
      </c>
    </row>
    <row r="134" spans="1:29" ht="15" thickBot="1" x14ac:dyDescent="0.4">
      <c r="A134" s="9">
        <v>2015</v>
      </c>
      <c r="B134" s="30">
        <v>372</v>
      </c>
      <c r="C134" s="31">
        <v>0.61064030131826752</v>
      </c>
      <c r="D134" s="31">
        <v>0.74146528576908322</v>
      </c>
      <c r="E134" s="31">
        <v>0.81231936416184969</v>
      </c>
      <c r="N134" s="4">
        <f>9+8*($M$1-1)</f>
        <v>9</v>
      </c>
    </row>
    <row r="137" spans="1:29" ht="15" thickBot="1" x14ac:dyDescent="0.4">
      <c r="A137" s="8" t="str">
        <f>CONCATENATE("Table ",N137,"b. Six-Year Completion Rates for Class of ",A139, ", Student-Weighted Totals")</f>
        <v>Table 5b. Six-Year Completion Rates for Class of 2015, Student-Weighted Totals</v>
      </c>
      <c r="N137" s="4">
        <f>5+5*($M$1-1)</f>
        <v>5</v>
      </c>
    </row>
    <row r="138" spans="1:29" ht="29.5" thickBot="1" x14ac:dyDescent="0.4">
      <c r="A138" s="1"/>
      <c r="B138" s="13" t="s">
        <v>40</v>
      </c>
      <c r="C138" s="2" t="s">
        <v>41</v>
      </c>
      <c r="D138" s="2" t="s">
        <v>42</v>
      </c>
      <c r="E138" s="2" t="s">
        <v>43</v>
      </c>
      <c r="F138" s="2" t="s">
        <v>44</v>
      </c>
      <c r="G138" s="2" t="s">
        <v>45</v>
      </c>
      <c r="H138" s="2" t="s">
        <v>46</v>
      </c>
      <c r="I138" s="2" t="s">
        <v>47</v>
      </c>
      <c r="J138" s="3"/>
      <c r="K138" s="3"/>
      <c r="L138" s="3"/>
      <c r="N138" s="15"/>
    </row>
    <row r="139" spans="1:29" ht="15" thickBot="1" x14ac:dyDescent="0.4">
      <c r="A139" s="9">
        <v>2015</v>
      </c>
      <c r="B139" s="13">
        <v>48597</v>
      </c>
      <c r="C139" s="29">
        <v>0.72399999999999998</v>
      </c>
      <c r="D139" s="29">
        <v>0.39500000000000002</v>
      </c>
      <c r="E139" s="29">
        <v>0.32900000000000001</v>
      </c>
      <c r="F139" s="29">
        <v>4.2000000000000003E-2</v>
      </c>
      <c r="G139" s="29">
        <v>0.68200000000000005</v>
      </c>
      <c r="H139" s="29">
        <v>0.41499999999999998</v>
      </c>
      <c r="I139" s="29">
        <v>0.309</v>
      </c>
      <c r="K139" s="4"/>
      <c r="L139" s="4"/>
      <c r="N139" s="4">
        <f>9+8*($M$1-1)</f>
        <v>9</v>
      </c>
    </row>
    <row r="140" spans="1:29" s="3" customFormat="1" x14ac:dyDescent="0.35">
      <c r="A140" s="5"/>
      <c r="B140" s="6"/>
      <c r="C140" s="7"/>
      <c r="D140" s="7"/>
      <c r="E140" s="7"/>
      <c r="F140" s="7"/>
      <c r="G140" s="7"/>
      <c r="H140" s="7"/>
      <c r="I140" s="7"/>
      <c r="J140" s="4"/>
      <c r="K140"/>
      <c r="L140"/>
      <c r="M140" s="4"/>
      <c r="N140" s="4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2"/>
      <c r="AC140" s="12"/>
    </row>
    <row r="142" spans="1:29" x14ac:dyDescent="0.35">
      <c r="A142" t="str">
        <f>CONCATENATE("Figure ", RIGHT(A137,LEN(A137)-6))</f>
        <v>Figure 5b. Six-Year Completion Rates for Class of 2015, Student-Weighted Totals</v>
      </c>
    </row>
    <row r="163" spans="1:1" x14ac:dyDescent="0.35">
      <c r="A163" s="16"/>
    </row>
    <row r="164" spans="1:1" x14ac:dyDescent="0.35">
      <c r="A164" s="16" t="s">
        <v>49</v>
      </c>
    </row>
  </sheetData>
  <pageMargins left="0.7" right="0.7" top="0.75" bottom="0.75" header="0.3" footer="0.3"/>
  <pageSetup scale="8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DCB90E14FB264DB6503D6A84AEC64F" ma:contentTypeVersion="15" ma:contentTypeDescription="Create a new document." ma:contentTypeScope="" ma:versionID="dbfd07e68d32d9accc7f2e5f0c11b2d9">
  <xsd:schema xmlns:xsd="http://www.w3.org/2001/XMLSchema" xmlns:xs="http://www.w3.org/2001/XMLSchema" xmlns:p="http://schemas.microsoft.com/office/2006/metadata/properties" xmlns:ns2="d339d5ed-4b9c-4f39-b600-367bc72b8aa2" xmlns:ns3="f996994f-c7f3-4d4f-bc5f-c25091af035b" targetNamespace="http://schemas.microsoft.com/office/2006/metadata/properties" ma:root="true" ma:fieldsID="fdf716f0126640b4ad1609dfe7d8403f" ns2:_="" ns3:_="">
    <xsd:import namespace="d339d5ed-4b9c-4f39-b600-367bc72b8aa2"/>
    <xsd:import namespace="f996994f-c7f3-4d4f-bc5f-c25091af03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39d5ed-4b9c-4f39-b600-367bc72b8a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f54ee82-8af7-4db5-bda0-11c9b8bb07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6994f-c7f3-4d4f-bc5f-c25091af035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87b83e2-822e-47ca-9352-b3068bc4914a}" ma:internalName="TaxCatchAll" ma:showField="CatchAllData" ma:web="f996994f-c7f3-4d4f-bc5f-c25091af03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9F7250-86F6-4443-B173-963D9FEA24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39d5ed-4b9c-4f39-b600-367bc72b8aa2"/>
    <ds:schemaRef ds:uri="f996994f-c7f3-4d4f-bc5f-c25091af03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E94F62-6B6F-4B0C-BCA9-C3C3C2A508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DATA</vt:lpstr>
      <vt:lpstr>group (1)</vt:lpstr>
      <vt:lpstr>'group (1)'!Print_Area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Abigail Scheetz</cp:lastModifiedBy>
  <cp:revision/>
  <dcterms:created xsi:type="dcterms:W3CDTF">2013-05-01T18:07:04Z</dcterms:created>
  <dcterms:modified xsi:type="dcterms:W3CDTF">2022-09-23T19:38:40Z</dcterms:modified>
  <cp:category/>
  <cp:contentStatus/>
</cp:coreProperties>
</file>